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tables/table1.xml" ContentType="application/vnd.openxmlformats-officedocument.spreadsheetml.table+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
    </mc:Choice>
  </mc:AlternateContent>
  <bookViews>
    <workbookView xWindow="240" yWindow="210" windowWidth="15480" windowHeight="8325" tabRatio="496"/>
  </bookViews>
  <sheets>
    <sheet name="Ficha Informativa" sheetId="22" r:id="rId1"/>
    <sheet name="Estadisticas" sheetId="15" r:id="rId2"/>
    <sheet name="I-TI" sheetId="4" r:id="rId3"/>
    <sheet name="E-OG" sheetId="11" r:id="rId4"/>
    <sheet name="P" sheetId="18" r:id="rId5"/>
    <sheet name="E-UA" sheetId="9" r:id="rId6"/>
    <sheet name="E-FP" sheetId="10" r:id="rId7"/>
    <sheet name="F" sheetId="20" r:id="rId8"/>
    <sheet name="Hoja1" sheetId="23" r:id="rId9"/>
    <sheet name="Hoja2" sheetId="24" r:id="rId10"/>
  </sheets>
  <externalReferences>
    <externalReference r:id="rId11"/>
  </externalReferences>
  <definedNames>
    <definedName name="_xlnm._FilterDatabase" localSheetId="3" hidden="1">'E-OG'!$A$3:$B$428</definedName>
    <definedName name="_xlnm._FilterDatabase" localSheetId="7" hidden="1">F!$A$1:$D$6</definedName>
    <definedName name="_xlnm._FilterDatabase" localSheetId="2" hidden="1">'I-TI'!$A$1:$I$278</definedName>
    <definedName name="_xlnm.Print_Area" localSheetId="4">P!$A$1:$M$880</definedName>
    <definedName name="_xlnm.Print_Titles" localSheetId="6">'E-FP'!$1:$1</definedName>
    <definedName name="_xlnm.Print_Titles" localSheetId="3">'E-OG'!$1:$2</definedName>
    <definedName name="_xlnm.Print_Titles" localSheetId="5">'E-UA'!$1:$2</definedName>
    <definedName name="_xlnm.Print_Titles" localSheetId="7">F!$1:$1</definedName>
    <definedName name="_xlnm.Print_Titles" localSheetId="2">'I-TI'!$1:$2</definedName>
    <definedName name="_xlnm.Print_Titles" localSheetId="4">P!$1:$2</definedName>
  </definedNames>
  <calcPr calcId="152511" fullCalcOnLoad="1"/>
</workbook>
</file>

<file path=xl/calcChain.xml><?xml version="1.0" encoding="utf-8"?>
<calcChain xmlns="http://schemas.openxmlformats.org/spreadsheetml/2006/main">
  <c r="E58" i="9" l="1"/>
  <c r="M58" i="9" s="1"/>
  <c r="E88" i="9"/>
  <c r="M81" i="9"/>
  <c r="M80" i="9"/>
  <c r="M79" i="9"/>
  <c r="M78" i="9"/>
  <c r="M77" i="9"/>
  <c r="M76" i="9"/>
  <c r="M75" i="9"/>
  <c r="M74" i="9"/>
  <c r="M73" i="9"/>
  <c r="M72" i="9"/>
  <c r="M71" i="9"/>
  <c r="M70" i="9"/>
  <c r="M69" i="9"/>
  <c r="M68" i="9"/>
  <c r="M67" i="9"/>
  <c r="M66" i="9"/>
  <c r="M65" i="9"/>
  <c r="M64" i="9"/>
  <c r="M63" i="9"/>
  <c r="M62" i="9"/>
  <c r="M61" i="9"/>
  <c r="M60" i="9"/>
  <c r="M59" i="9"/>
  <c r="M57" i="9"/>
  <c r="M56" i="9"/>
  <c r="M55" i="9"/>
  <c r="M54" i="9"/>
  <c r="M53" i="9"/>
  <c r="M52" i="9"/>
  <c r="M51" i="9"/>
  <c r="M50" i="9"/>
  <c r="M49" i="9"/>
  <c r="M48" i="9"/>
  <c r="M47" i="9"/>
  <c r="M46" i="9"/>
  <c r="M45" i="9"/>
  <c r="M44" i="9"/>
  <c r="M43" i="9"/>
  <c r="M42" i="9"/>
  <c r="M41" i="9"/>
  <c r="M40" i="9"/>
  <c r="M39" i="9"/>
  <c r="M37" i="9"/>
  <c r="M36" i="9"/>
  <c r="M35" i="9"/>
  <c r="M33" i="9"/>
  <c r="M32" i="9"/>
  <c r="M31" i="9"/>
  <c r="M30" i="9"/>
  <c r="M29" i="9"/>
  <c r="M28" i="9"/>
  <c r="M27" i="9"/>
  <c r="M26" i="9"/>
  <c r="M25" i="9"/>
  <c r="M24" i="9"/>
  <c r="M23" i="9"/>
  <c r="M22" i="9"/>
  <c r="M21" i="9"/>
  <c r="M20" i="9"/>
  <c r="M19" i="9"/>
  <c r="M18" i="9"/>
  <c r="M17" i="9"/>
  <c r="M16" i="9"/>
  <c r="M15" i="9"/>
  <c r="M14" i="9"/>
  <c r="M13" i="9"/>
  <c r="M12" i="9"/>
  <c r="M11" i="9"/>
  <c r="M10" i="9"/>
  <c r="M7" i="9"/>
  <c r="E54" i="9"/>
  <c r="E46" i="9"/>
  <c r="E40" i="9"/>
  <c r="F34" i="9"/>
  <c r="M34" i="9" s="1"/>
  <c r="E11" i="9"/>
  <c r="F9" i="9"/>
  <c r="M9" i="9" s="1"/>
  <c r="E9" i="9"/>
  <c r="G8" i="9"/>
  <c r="M8" i="9" s="1"/>
  <c r="S258" i="10"/>
  <c r="S257" i="10"/>
  <c r="S256" i="10"/>
  <c r="S255" i="10"/>
  <c r="S254" i="10"/>
  <c r="S253" i="10"/>
  <c r="S252" i="10"/>
  <c r="S251" i="10"/>
  <c r="S249" i="10"/>
  <c r="S248" i="10"/>
  <c r="S247" i="10"/>
  <c r="S246" i="10"/>
  <c r="S245" i="10"/>
  <c r="S244" i="10"/>
  <c r="S243" i="10"/>
  <c r="S242" i="10"/>
  <c r="S241" i="10"/>
  <c r="S240" i="10"/>
  <c r="S239" i="10"/>
  <c r="S238" i="10"/>
  <c r="S237" i="10"/>
  <c r="S236" i="10"/>
  <c r="S235" i="10"/>
  <c r="S234" i="10"/>
  <c r="S233" i="10"/>
  <c r="S232" i="10"/>
  <c r="S231" i="10"/>
  <c r="S230" i="10"/>
  <c r="S229" i="10"/>
  <c r="S228" i="10"/>
  <c r="S227" i="10"/>
  <c r="S226" i="10"/>
  <c r="S225" i="10"/>
  <c r="S224" i="10"/>
  <c r="S223" i="10"/>
  <c r="S222" i="10"/>
  <c r="S221" i="10"/>
  <c r="S220" i="10"/>
  <c r="S219" i="10"/>
  <c r="S218" i="10"/>
  <c r="S217" i="10"/>
  <c r="S216" i="10"/>
  <c r="S215" i="10"/>
  <c r="S214" i="10"/>
  <c r="S213" i="10"/>
  <c r="S211" i="10"/>
  <c r="S210" i="10"/>
  <c r="S209" i="10"/>
  <c r="S208" i="10"/>
  <c r="S207" i="10"/>
  <c r="S206" i="10"/>
  <c r="S205" i="10"/>
  <c r="S204" i="10"/>
  <c r="S203" i="10"/>
  <c r="S202" i="10"/>
  <c r="S201" i="10"/>
  <c r="S200" i="10"/>
  <c r="S199" i="10"/>
  <c r="S198" i="10"/>
  <c r="S197" i="10"/>
  <c r="S196" i="10"/>
  <c r="S195" i="10"/>
  <c r="S194" i="10"/>
  <c r="S193" i="10"/>
  <c r="S192" i="10"/>
  <c r="S191" i="10"/>
  <c r="S190" i="10"/>
  <c r="S189" i="10"/>
  <c r="S188" i="10"/>
  <c r="S187" i="10"/>
  <c r="S186" i="10"/>
  <c r="S185" i="10"/>
  <c r="S184" i="10"/>
  <c r="S183" i="10"/>
  <c r="S182" i="10"/>
  <c r="S181" i="10"/>
  <c r="S179" i="10"/>
  <c r="S178" i="10"/>
  <c r="S177" i="10"/>
  <c r="S176" i="10"/>
  <c r="S175" i="10"/>
  <c r="S174" i="10"/>
  <c r="S173" i="10"/>
  <c r="S172" i="10"/>
  <c r="S171" i="10"/>
  <c r="S170" i="10"/>
  <c r="S169" i="10"/>
  <c r="S168" i="10"/>
  <c r="S167" i="10"/>
  <c r="S166" i="10"/>
  <c r="S165" i="10"/>
  <c r="S164" i="10"/>
  <c r="S163" i="10"/>
  <c r="S162" i="10"/>
  <c r="S161" i="10"/>
  <c r="S160" i="10"/>
  <c r="S159" i="10"/>
  <c r="S158" i="10"/>
  <c r="S157" i="10"/>
  <c r="S156" i="10"/>
  <c r="S155" i="10"/>
  <c r="S154" i="10"/>
  <c r="S153" i="10"/>
  <c r="S152" i="10"/>
  <c r="S151" i="10"/>
  <c r="S150" i="10"/>
  <c r="S149" i="10"/>
  <c r="S148" i="10"/>
  <c r="S147" i="10"/>
  <c r="S146" i="10"/>
  <c r="S145" i="10"/>
  <c r="S144" i="10"/>
  <c r="S143" i="10"/>
  <c r="S142" i="10"/>
  <c r="S141" i="10"/>
  <c r="S140" i="10"/>
  <c r="S139" i="10"/>
  <c r="S138" i="10"/>
  <c r="S137" i="10"/>
  <c r="S136" i="10"/>
  <c r="S135" i="10"/>
  <c r="S134" i="10"/>
  <c r="S133" i="10"/>
  <c r="S132" i="10"/>
  <c r="S131" i="10"/>
  <c r="S130" i="10"/>
  <c r="S129" i="10"/>
  <c r="S128" i="10"/>
  <c r="S127" i="10"/>
  <c r="S125" i="10"/>
  <c r="S124" i="10"/>
  <c r="S123" i="10"/>
  <c r="S122" i="10"/>
  <c r="S121" i="10"/>
  <c r="S120" i="10"/>
  <c r="S119" i="10"/>
  <c r="S118" i="10"/>
  <c r="S117" i="10"/>
  <c r="S116" i="10"/>
  <c r="S115" i="10"/>
  <c r="S114" i="10"/>
  <c r="S113" i="10"/>
  <c r="S112" i="10"/>
  <c r="S111" i="10"/>
  <c r="S110" i="10"/>
  <c r="S109" i="10"/>
  <c r="S108" i="10"/>
  <c r="S107" i="10"/>
  <c r="S106" i="10"/>
  <c r="S105" i="10"/>
  <c r="S104" i="10"/>
  <c r="S103" i="10"/>
  <c r="S102" i="10"/>
  <c r="S101" i="10"/>
  <c r="S100" i="10"/>
  <c r="S99" i="10"/>
  <c r="S98" i="10"/>
  <c r="S97" i="10"/>
  <c r="S96" i="10"/>
  <c r="S95" i="10"/>
  <c r="S94" i="10"/>
  <c r="S93" i="10"/>
  <c r="S92" i="10"/>
  <c r="S91" i="10"/>
  <c r="S90" i="10"/>
  <c r="S89" i="10"/>
  <c r="S88" i="10"/>
  <c r="S87" i="10"/>
  <c r="S86" i="10"/>
  <c r="S85" i="10"/>
  <c r="S84" i="10"/>
  <c r="S83" i="10"/>
  <c r="S82" i="10"/>
  <c r="S81" i="10"/>
  <c r="S80" i="10"/>
  <c r="S79" i="10"/>
  <c r="S78" i="10"/>
  <c r="S77" i="10"/>
  <c r="S76" i="10"/>
  <c r="S75" i="10"/>
  <c r="S74" i="10"/>
  <c r="S73" i="10"/>
  <c r="S72" i="10"/>
  <c r="S71" i="10"/>
  <c r="S70" i="10"/>
  <c r="S69" i="10"/>
  <c r="S68" i="10"/>
  <c r="S67" i="10"/>
  <c r="S66" i="10"/>
  <c r="S65" i="10"/>
  <c r="S64" i="10"/>
  <c r="S63" i="10"/>
  <c r="S62" i="10"/>
  <c r="S61" i="10"/>
  <c r="S60" i="10"/>
  <c r="S59" i="10"/>
  <c r="S58" i="10"/>
  <c r="S57" i="10"/>
  <c r="S56" i="10"/>
  <c r="S55" i="10"/>
  <c r="S54" i="10"/>
  <c r="S53" i="10"/>
  <c r="S52" i="10"/>
  <c r="S51" i="10"/>
  <c r="S50" i="10"/>
  <c r="S49" i="10"/>
  <c r="S48" i="10"/>
  <c r="S47" i="10"/>
  <c r="S46" i="10"/>
  <c r="S45" i="10"/>
  <c r="S44" i="10"/>
  <c r="S43" i="10"/>
  <c r="S42" i="10"/>
  <c r="S41"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11" i="10"/>
  <c r="S10" i="10"/>
  <c r="S9" i="10"/>
  <c r="S8" i="10"/>
  <c r="S7" i="10"/>
  <c r="S6" i="10"/>
  <c r="S5" i="10"/>
  <c r="J250" i="10"/>
  <c r="S250" i="10" s="1"/>
  <c r="N249" i="10"/>
  <c r="M231" i="10"/>
  <c r="L212" i="10"/>
  <c r="N180" i="10"/>
  <c r="S180" i="10" s="1"/>
  <c r="L126" i="10"/>
  <c r="S126" i="10" s="1"/>
  <c r="M38" i="9"/>
  <c r="I67" i="23"/>
  <c r="H67" i="23"/>
  <c r="D67" i="23"/>
  <c r="E47" i="23"/>
  <c r="E35" i="23"/>
  <c r="M35" i="23" s="1"/>
  <c r="E12" i="23"/>
  <c r="L67" i="23"/>
  <c r="K67" i="23"/>
  <c r="J67" i="23"/>
  <c r="M8" i="23"/>
  <c r="M66" i="23"/>
  <c r="M65" i="23"/>
  <c r="M64" i="23"/>
  <c r="M63" i="23"/>
  <c r="M62" i="23"/>
  <c r="M61" i="23"/>
  <c r="M60" i="23"/>
  <c r="M59" i="23"/>
  <c r="M58" i="23"/>
  <c r="M57" i="23"/>
  <c r="M56" i="23"/>
  <c r="M55" i="23"/>
  <c r="E55" i="23"/>
  <c r="M54" i="23"/>
  <c r="M53" i="23"/>
  <c r="M52" i="23"/>
  <c r="M51" i="23"/>
  <c r="M50" i="23"/>
  <c r="M49" i="23"/>
  <c r="M48" i="23"/>
  <c r="M46" i="23"/>
  <c r="M45" i="23"/>
  <c r="E44" i="23"/>
  <c r="M44" i="23" s="1"/>
  <c r="M43" i="23"/>
  <c r="M42" i="23"/>
  <c r="F41" i="23"/>
  <c r="E41" i="23"/>
  <c r="M41" i="23"/>
  <c r="M40" i="23"/>
  <c r="M39" i="23"/>
  <c r="M38" i="23"/>
  <c r="M37" i="23"/>
  <c r="M36" i="23"/>
  <c r="F35" i="23"/>
  <c r="M34" i="23"/>
  <c r="M33" i="23"/>
  <c r="M32" i="23"/>
  <c r="M31" i="23"/>
  <c r="M30" i="23"/>
  <c r="M29" i="23"/>
  <c r="M28" i="23"/>
  <c r="M27" i="23"/>
  <c r="M26" i="23"/>
  <c r="M25" i="23"/>
  <c r="M24" i="23"/>
  <c r="M23" i="23"/>
  <c r="M22" i="23"/>
  <c r="M21" i="23"/>
  <c r="M20" i="23"/>
  <c r="M19" i="23"/>
  <c r="M18" i="23"/>
  <c r="M17" i="23"/>
  <c r="M16" i="23"/>
  <c r="M15" i="23"/>
  <c r="M14" i="23"/>
  <c r="M13" i="23"/>
  <c r="M12" i="23"/>
  <c r="M11" i="23"/>
  <c r="F10" i="23"/>
  <c r="F67" i="23" s="1"/>
  <c r="E10" i="23"/>
  <c r="G9" i="23"/>
  <c r="G67" i="23" s="1"/>
  <c r="M7" i="23"/>
  <c r="M6" i="23"/>
  <c r="M5" i="23"/>
  <c r="M4" i="23"/>
  <c r="M3" i="23"/>
  <c r="M88" i="9"/>
  <c r="M86" i="9"/>
  <c r="M85" i="9"/>
  <c r="M87" i="9"/>
  <c r="M84" i="9"/>
  <c r="M83" i="9"/>
  <c r="M82" i="9"/>
  <c r="F869" i="18"/>
  <c r="G869" i="18" s="1"/>
  <c r="F629" i="18"/>
  <c r="F632" i="18"/>
  <c r="G632" i="18"/>
  <c r="F631" i="18"/>
  <c r="G631" i="18" s="1"/>
  <c r="F877" i="18"/>
  <c r="G877" i="18"/>
  <c r="F876" i="18"/>
  <c r="G876" i="18"/>
  <c r="F875" i="18"/>
  <c r="G875" i="18" s="1"/>
  <c r="F874" i="18"/>
  <c r="G874" i="18" s="1"/>
  <c r="F873" i="18"/>
  <c r="G873" i="18" s="1"/>
  <c r="F872" i="18"/>
  <c r="G872" i="18" s="1"/>
  <c r="F871" i="18"/>
  <c r="G871" i="18" s="1"/>
  <c r="F870" i="18"/>
  <c r="G870" i="18" s="1"/>
  <c r="F868" i="18"/>
  <c r="G868" i="18" s="1"/>
  <c r="F867" i="18"/>
  <c r="G867" i="18" s="1"/>
  <c r="F866" i="18"/>
  <c r="G866" i="18" s="1"/>
  <c r="F865" i="18"/>
  <c r="G865" i="18" s="1"/>
  <c r="F864" i="18"/>
  <c r="G864" i="18" s="1"/>
  <c r="F863" i="18"/>
  <c r="G863" i="18" s="1"/>
  <c r="F862" i="18"/>
  <c r="G862" i="18" s="1"/>
  <c r="F861" i="18"/>
  <c r="G861" i="18" s="1"/>
  <c r="F860" i="18"/>
  <c r="G860" i="18" s="1"/>
  <c r="F859" i="18"/>
  <c r="G859" i="18" s="1"/>
  <c r="F858" i="18"/>
  <c r="G858" i="18" s="1"/>
  <c r="F857" i="18"/>
  <c r="G857" i="18" s="1"/>
  <c r="F856" i="18"/>
  <c r="G856" i="18" s="1"/>
  <c r="F855" i="18"/>
  <c r="G855" i="18" s="1"/>
  <c r="F854" i="18"/>
  <c r="G854" i="18" s="1"/>
  <c r="F853" i="18"/>
  <c r="G853" i="18" s="1"/>
  <c r="F852" i="18"/>
  <c r="G852" i="18" s="1"/>
  <c r="F851" i="18"/>
  <c r="G851" i="18" s="1"/>
  <c r="F850" i="18"/>
  <c r="G850" i="18" s="1"/>
  <c r="F849" i="18"/>
  <c r="G849" i="18" s="1"/>
  <c r="F848" i="18"/>
  <c r="G848" i="18" s="1"/>
  <c r="F847" i="18"/>
  <c r="G847" i="18" s="1"/>
  <c r="F846" i="18"/>
  <c r="G846" i="18" s="1"/>
  <c r="F845" i="18"/>
  <c r="G845" i="18" s="1"/>
  <c r="F844" i="18"/>
  <c r="G844" i="18" s="1"/>
  <c r="F843" i="18"/>
  <c r="G843" i="18" s="1"/>
  <c r="F842" i="18"/>
  <c r="G842" i="18" s="1"/>
  <c r="F841" i="18"/>
  <c r="G841" i="18" s="1"/>
  <c r="F840" i="18"/>
  <c r="G840" i="18" s="1"/>
  <c r="F839" i="18"/>
  <c r="G839" i="18" s="1"/>
  <c r="F838" i="18"/>
  <c r="G838" i="18" s="1"/>
  <c r="F837" i="18"/>
  <c r="G837" i="18" s="1"/>
  <c r="F836" i="18"/>
  <c r="G836" i="18" s="1"/>
  <c r="F835" i="18"/>
  <c r="G835" i="18" s="1"/>
  <c r="F834" i="18"/>
  <c r="G834" i="18" s="1"/>
  <c r="F833" i="18"/>
  <c r="G833" i="18" s="1"/>
  <c r="F832" i="18"/>
  <c r="G832" i="18" s="1"/>
  <c r="F831" i="18"/>
  <c r="G831" i="18" s="1"/>
  <c r="F830" i="18"/>
  <c r="G830" i="18" s="1"/>
  <c r="F829" i="18"/>
  <c r="G829" i="18" s="1"/>
  <c r="F828" i="18"/>
  <c r="G828" i="18" s="1"/>
  <c r="F827" i="18"/>
  <c r="G827" i="18" s="1"/>
  <c r="F826" i="18"/>
  <c r="G826" i="18" s="1"/>
  <c r="F825" i="18"/>
  <c r="G825" i="18" s="1"/>
  <c r="F824" i="18"/>
  <c r="G824" i="18" s="1"/>
  <c r="F823" i="18"/>
  <c r="G823" i="18" s="1"/>
  <c r="F822" i="18"/>
  <c r="G822" i="18" s="1"/>
  <c r="F821" i="18"/>
  <c r="G821" i="18" s="1"/>
  <c r="F820" i="18"/>
  <c r="G820" i="18" s="1"/>
  <c r="F819" i="18"/>
  <c r="G819" i="18" s="1"/>
  <c r="F818" i="18"/>
  <c r="G818" i="18" s="1"/>
  <c r="F817" i="18"/>
  <c r="G817" i="18" s="1"/>
  <c r="F816" i="18"/>
  <c r="G816" i="18" s="1"/>
  <c r="F815" i="18"/>
  <c r="G815" i="18" s="1"/>
  <c r="F814" i="18"/>
  <c r="G814" i="18" s="1"/>
  <c r="F813" i="18"/>
  <c r="G813" i="18" s="1"/>
  <c r="F812" i="18"/>
  <c r="G812" i="18" s="1"/>
  <c r="F811" i="18"/>
  <c r="G811" i="18" s="1"/>
  <c r="F810" i="18"/>
  <c r="G810" i="18" s="1"/>
  <c r="F809" i="18"/>
  <c r="G809" i="18" s="1"/>
  <c r="F808" i="18"/>
  <c r="G808" i="18" s="1"/>
  <c r="F807" i="18"/>
  <c r="G807" i="18" s="1"/>
  <c r="F806" i="18"/>
  <c r="G806" i="18" s="1"/>
  <c r="F805" i="18"/>
  <c r="G805" i="18" s="1"/>
  <c r="F804" i="18"/>
  <c r="G804" i="18" s="1"/>
  <c r="F803" i="18"/>
  <c r="G803" i="18" s="1"/>
  <c r="F802" i="18"/>
  <c r="G802" i="18" s="1"/>
  <c r="F801" i="18"/>
  <c r="G801" i="18" s="1"/>
  <c r="F800" i="18"/>
  <c r="G800" i="18" s="1"/>
  <c r="F799" i="18"/>
  <c r="G799" i="18" s="1"/>
  <c r="F798" i="18"/>
  <c r="G798" i="18" s="1"/>
  <c r="F797" i="18"/>
  <c r="G797" i="18" s="1"/>
  <c r="F796" i="18"/>
  <c r="G796" i="18" s="1"/>
  <c r="F795" i="18"/>
  <c r="G795" i="18" s="1"/>
  <c r="F794" i="18"/>
  <c r="G794" i="18" s="1"/>
  <c r="F793" i="18"/>
  <c r="G793" i="18" s="1"/>
  <c r="F792" i="18"/>
  <c r="G792" i="18" s="1"/>
  <c r="F791" i="18"/>
  <c r="G791" i="18" s="1"/>
  <c r="F790" i="18"/>
  <c r="G790" i="18" s="1"/>
  <c r="G789" i="18"/>
  <c r="F789" i="18"/>
  <c r="G788" i="18"/>
  <c r="F788" i="18"/>
  <c r="G787" i="18"/>
  <c r="F787" i="18"/>
  <c r="G786" i="18"/>
  <c r="F786" i="18"/>
  <c r="G785" i="18"/>
  <c r="F785" i="18"/>
  <c r="G784" i="18"/>
  <c r="F784" i="18"/>
  <c r="G783" i="18"/>
  <c r="F783" i="18"/>
  <c r="G782" i="18"/>
  <c r="F782" i="18"/>
  <c r="G781" i="18"/>
  <c r="F781" i="18"/>
  <c r="G780" i="18"/>
  <c r="F780" i="18"/>
  <c r="G779" i="18"/>
  <c r="F779" i="18"/>
  <c r="G778" i="18"/>
  <c r="F778" i="18"/>
  <c r="G777" i="18"/>
  <c r="F777" i="18"/>
  <c r="G776" i="18"/>
  <c r="F776" i="18"/>
  <c r="G775" i="18"/>
  <c r="F775" i="18"/>
  <c r="G774" i="18"/>
  <c r="F774" i="18"/>
  <c r="G773" i="18"/>
  <c r="F773" i="18"/>
  <c r="F772" i="18"/>
  <c r="G772" i="18" s="1"/>
  <c r="G771" i="18"/>
  <c r="F771" i="18"/>
  <c r="G770" i="18"/>
  <c r="F770" i="18"/>
  <c r="G769" i="18"/>
  <c r="F769" i="18"/>
  <c r="G768" i="18"/>
  <c r="F768" i="18"/>
  <c r="G767" i="18"/>
  <c r="F767" i="18"/>
  <c r="G766" i="18"/>
  <c r="F766" i="18"/>
  <c r="G765" i="18"/>
  <c r="F765" i="18"/>
  <c r="F764" i="18"/>
  <c r="G764" i="18" s="1"/>
  <c r="G763" i="18"/>
  <c r="F763" i="18"/>
  <c r="G762" i="18"/>
  <c r="F762" i="18"/>
  <c r="G761" i="18"/>
  <c r="F761" i="18"/>
  <c r="F760" i="18"/>
  <c r="G760" i="18" s="1"/>
  <c r="G759" i="18"/>
  <c r="F759" i="18"/>
  <c r="G758" i="18"/>
  <c r="F758" i="18"/>
  <c r="G757" i="18"/>
  <c r="F757" i="18"/>
  <c r="F756" i="18"/>
  <c r="G756" i="18" s="1"/>
  <c r="G755" i="18"/>
  <c r="F755" i="18"/>
  <c r="G754" i="18"/>
  <c r="F754" i="18"/>
  <c r="G753" i="18"/>
  <c r="F753" i="18"/>
  <c r="F752" i="18"/>
  <c r="G752" i="18" s="1"/>
  <c r="G751" i="18"/>
  <c r="F751" i="18"/>
  <c r="G750" i="18"/>
  <c r="F750" i="18"/>
  <c r="G749" i="18"/>
  <c r="F749" i="18"/>
  <c r="F748" i="18"/>
  <c r="G748" i="18" s="1"/>
  <c r="G747" i="18"/>
  <c r="F747" i="18"/>
  <c r="G746" i="18"/>
  <c r="F746" i="18"/>
  <c r="G745" i="18"/>
  <c r="F745" i="18"/>
  <c r="F744" i="18"/>
  <c r="G744" i="18" s="1"/>
  <c r="G743" i="18"/>
  <c r="F743" i="18"/>
  <c r="G742" i="18"/>
  <c r="F742" i="18"/>
  <c r="G741" i="18"/>
  <c r="F741" i="18"/>
  <c r="F740" i="18"/>
  <c r="G740" i="18" s="1"/>
  <c r="G739" i="18"/>
  <c r="F739" i="18"/>
  <c r="G738" i="18"/>
  <c r="F738" i="18"/>
  <c r="G737" i="18"/>
  <c r="F737" i="18"/>
  <c r="F736" i="18"/>
  <c r="G736" i="18" s="1"/>
  <c r="G735" i="18"/>
  <c r="F735" i="18"/>
  <c r="G734" i="18"/>
  <c r="F734" i="18"/>
  <c r="G733" i="18"/>
  <c r="F733" i="18"/>
  <c r="F732" i="18"/>
  <c r="G732" i="18" s="1"/>
  <c r="G731" i="18"/>
  <c r="F731" i="18"/>
  <c r="G730" i="18"/>
  <c r="F730" i="18"/>
  <c r="G729" i="18"/>
  <c r="F729" i="18"/>
  <c r="F728" i="18"/>
  <c r="G728" i="18" s="1"/>
  <c r="G727" i="18"/>
  <c r="F727" i="18"/>
  <c r="G726" i="18"/>
  <c r="F726" i="18"/>
  <c r="G725" i="18"/>
  <c r="F725" i="18"/>
  <c r="F724" i="18"/>
  <c r="G724" i="18" s="1"/>
  <c r="G723" i="18"/>
  <c r="F723" i="18"/>
  <c r="G722" i="18"/>
  <c r="F722" i="18"/>
  <c r="G721" i="18"/>
  <c r="F721" i="18"/>
  <c r="F720" i="18"/>
  <c r="G720" i="18" s="1"/>
  <c r="G719" i="18"/>
  <c r="F719" i="18"/>
  <c r="G718" i="18"/>
  <c r="F718" i="18"/>
  <c r="G717" i="18"/>
  <c r="F717" i="18"/>
  <c r="F716" i="18"/>
  <c r="G716" i="18" s="1"/>
  <c r="G715" i="18"/>
  <c r="F715" i="18"/>
  <c r="G714" i="18"/>
  <c r="F714" i="18"/>
  <c r="G713" i="18"/>
  <c r="F713" i="18"/>
  <c r="F712" i="18"/>
  <c r="G712" i="18" s="1"/>
  <c r="G711" i="18"/>
  <c r="F711" i="18"/>
  <c r="G710" i="18"/>
  <c r="F710" i="18"/>
  <c r="G709" i="18"/>
  <c r="F709" i="18"/>
  <c r="F708" i="18"/>
  <c r="G708" i="18" s="1"/>
  <c r="G707" i="18"/>
  <c r="F707" i="18"/>
  <c r="G706" i="18"/>
  <c r="F706" i="18"/>
  <c r="G705" i="18"/>
  <c r="F705" i="18"/>
  <c r="F704" i="18"/>
  <c r="G704" i="18" s="1"/>
  <c r="G703" i="18"/>
  <c r="F703" i="18"/>
  <c r="G702" i="18"/>
  <c r="F702" i="18"/>
  <c r="G701" i="18"/>
  <c r="F701" i="18"/>
  <c r="F700" i="18"/>
  <c r="G700" i="18" s="1"/>
  <c r="G699" i="18"/>
  <c r="F699" i="18"/>
  <c r="G698" i="18"/>
  <c r="F698" i="18"/>
  <c r="G697" i="18"/>
  <c r="F697" i="18"/>
  <c r="F696" i="18"/>
  <c r="G696" i="18" s="1"/>
  <c r="G695" i="18"/>
  <c r="F695" i="18"/>
  <c r="G694" i="18"/>
  <c r="F694" i="18"/>
  <c r="G693" i="18"/>
  <c r="F693" i="18"/>
  <c r="F692" i="18"/>
  <c r="G692" i="18" s="1"/>
  <c r="G691" i="18"/>
  <c r="F691" i="18"/>
  <c r="G690" i="18"/>
  <c r="F690" i="18"/>
  <c r="G689" i="18"/>
  <c r="F689" i="18"/>
  <c r="F688" i="18"/>
  <c r="G688" i="18" s="1"/>
  <c r="G687" i="18"/>
  <c r="F687" i="18"/>
  <c r="G686" i="18"/>
  <c r="F686" i="18"/>
  <c r="G685" i="18"/>
  <c r="F685" i="18"/>
  <c r="F684" i="18"/>
  <c r="G684" i="18" s="1"/>
  <c r="G683" i="18"/>
  <c r="F683" i="18"/>
  <c r="G682" i="18"/>
  <c r="F682" i="18"/>
  <c r="G681" i="18"/>
  <c r="F681" i="18"/>
  <c r="F680" i="18"/>
  <c r="G680" i="18" s="1"/>
  <c r="G679" i="18"/>
  <c r="F679" i="18"/>
  <c r="G678" i="18"/>
  <c r="F678" i="18"/>
  <c r="G677" i="18"/>
  <c r="F677" i="18"/>
  <c r="F676" i="18"/>
  <c r="G676" i="18" s="1"/>
  <c r="G675" i="18"/>
  <c r="F675" i="18"/>
  <c r="G674" i="18"/>
  <c r="F674" i="18"/>
  <c r="G673" i="18"/>
  <c r="F673" i="18"/>
  <c r="F672" i="18"/>
  <c r="G672" i="18" s="1"/>
  <c r="G671" i="18"/>
  <c r="F671" i="18"/>
  <c r="G670" i="18"/>
  <c r="F670" i="18"/>
  <c r="G669" i="18"/>
  <c r="F669" i="18"/>
  <c r="F668" i="18"/>
  <c r="G668" i="18" s="1"/>
  <c r="G667" i="18"/>
  <c r="F667" i="18"/>
  <c r="G666" i="18"/>
  <c r="F666" i="18"/>
  <c r="G665" i="18"/>
  <c r="F665" i="18"/>
  <c r="F664" i="18"/>
  <c r="G664" i="18" s="1"/>
  <c r="G663" i="18"/>
  <c r="F663" i="18"/>
  <c r="G662" i="18"/>
  <c r="F662" i="18"/>
  <c r="G661" i="18"/>
  <c r="F661" i="18"/>
  <c r="F660" i="18"/>
  <c r="G660" i="18" s="1"/>
  <c r="G659" i="18"/>
  <c r="F659" i="18"/>
  <c r="G658" i="18"/>
  <c r="F658" i="18"/>
  <c r="G657" i="18"/>
  <c r="F657" i="18"/>
  <c r="F656" i="18"/>
  <c r="G656" i="18" s="1"/>
  <c r="G655" i="18"/>
  <c r="F655" i="18"/>
  <c r="G654" i="18"/>
  <c r="F654" i="18"/>
  <c r="G653" i="18"/>
  <c r="F653" i="18"/>
  <c r="F652" i="18"/>
  <c r="G652" i="18" s="1"/>
  <c r="G651" i="18"/>
  <c r="F651" i="18"/>
  <c r="G650" i="18"/>
  <c r="F650" i="18"/>
  <c r="G649" i="18"/>
  <c r="F649" i="18"/>
  <c r="F648" i="18"/>
  <c r="G648" i="18" s="1"/>
  <c r="G647" i="18"/>
  <c r="F647" i="18"/>
  <c r="G646" i="18"/>
  <c r="F646" i="18"/>
  <c r="G645" i="18"/>
  <c r="F645" i="18"/>
  <c r="F644" i="18"/>
  <c r="G644" i="18" s="1"/>
  <c r="G643" i="18"/>
  <c r="F643" i="18"/>
  <c r="G642" i="18"/>
  <c r="F642" i="18"/>
  <c r="G641" i="18"/>
  <c r="F641" i="18"/>
  <c r="F640" i="18"/>
  <c r="G640" i="18" s="1"/>
  <c r="G639" i="18"/>
  <c r="F639" i="18"/>
  <c r="G638" i="18"/>
  <c r="F638" i="18"/>
  <c r="F637" i="18"/>
  <c r="G637" i="18" s="1"/>
  <c r="F636" i="18"/>
  <c r="G636" i="18" s="1"/>
  <c r="F635" i="18"/>
  <c r="G635" i="18" s="1"/>
  <c r="F634" i="18"/>
  <c r="G634" i="18" s="1"/>
  <c r="F633" i="18"/>
  <c r="G633" i="18" s="1"/>
  <c r="F878" i="18"/>
  <c r="F630" i="18"/>
  <c r="F628" i="18"/>
  <c r="F627" i="18"/>
  <c r="F626" i="18"/>
  <c r="G626" i="18" s="1"/>
  <c r="F625" i="18"/>
  <c r="F624" i="18"/>
  <c r="G624" i="18" s="1"/>
  <c r="F623" i="18"/>
  <c r="F622" i="18"/>
  <c r="F621" i="18"/>
  <c r="F620" i="18"/>
  <c r="F619" i="18"/>
  <c r="F618" i="18"/>
  <c r="G618" i="18" s="1"/>
  <c r="F617" i="18"/>
  <c r="F616" i="18"/>
  <c r="G616" i="18" s="1"/>
  <c r="F615" i="18"/>
  <c r="F614" i="18"/>
  <c r="F613" i="18"/>
  <c r="F612" i="18"/>
  <c r="F611" i="18"/>
  <c r="F610" i="18"/>
  <c r="G610" i="18" s="1"/>
  <c r="F609" i="18"/>
  <c r="F608" i="18"/>
  <c r="G608" i="18" s="1"/>
  <c r="F607" i="18"/>
  <c r="F606" i="18"/>
  <c r="F605" i="18"/>
  <c r="F604" i="18"/>
  <c r="F603" i="18"/>
  <c r="F602" i="18"/>
  <c r="G602" i="18" s="1"/>
  <c r="F601" i="18"/>
  <c r="F600" i="18"/>
  <c r="G600" i="18" s="1"/>
  <c r="F599" i="18"/>
  <c r="F598" i="18"/>
  <c r="F597" i="18"/>
  <c r="F596" i="18"/>
  <c r="F595" i="18"/>
  <c r="F594" i="18"/>
  <c r="G594" i="18" s="1"/>
  <c r="F593" i="18"/>
  <c r="F592" i="18"/>
  <c r="G592" i="18" s="1"/>
  <c r="F591" i="18"/>
  <c r="F590" i="18"/>
  <c r="F589" i="18"/>
  <c r="F588" i="18"/>
  <c r="F587" i="18"/>
  <c r="F586" i="18"/>
  <c r="G586" i="18" s="1"/>
  <c r="F585" i="18"/>
  <c r="F584" i="18"/>
  <c r="G584" i="18" s="1"/>
  <c r="F583" i="18"/>
  <c r="F582" i="18"/>
  <c r="F581" i="18"/>
  <c r="F580" i="18"/>
  <c r="F579" i="18"/>
  <c r="F578" i="18"/>
  <c r="G578" i="18" s="1"/>
  <c r="F577" i="18"/>
  <c r="F576" i="18"/>
  <c r="G576" i="18" s="1"/>
  <c r="F575" i="18"/>
  <c r="F574" i="18"/>
  <c r="F573" i="18"/>
  <c r="F572" i="18"/>
  <c r="F571" i="18"/>
  <c r="F570" i="18"/>
  <c r="G570" i="18" s="1"/>
  <c r="F569" i="18"/>
  <c r="F568" i="18"/>
  <c r="G568" i="18" s="1"/>
  <c r="F567" i="18"/>
  <c r="F566" i="18"/>
  <c r="F565" i="18"/>
  <c r="F564" i="18"/>
  <c r="F563" i="18"/>
  <c r="F562" i="18"/>
  <c r="G562" i="18" s="1"/>
  <c r="F561" i="18"/>
  <c r="F560" i="18"/>
  <c r="G560" i="18" s="1"/>
  <c r="F559" i="18"/>
  <c r="F558" i="18"/>
  <c r="F557" i="18"/>
  <c r="F556" i="18"/>
  <c r="F555" i="18"/>
  <c r="F554" i="18"/>
  <c r="G554" i="18" s="1"/>
  <c r="F553" i="18"/>
  <c r="F552" i="18"/>
  <c r="G552" i="18" s="1"/>
  <c r="F551" i="18"/>
  <c r="F550" i="18"/>
  <c r="F549" i="18"/>
  <c r="F548" i="18"/>
  <c r="F547" i="18"/>
  <c r="F546" i="18"/>
  <c r="G546" i="18" s="1"/>
  <c r="F545" i="18"/>
  <c r="F544" i="18"/>
  <c r="G544" i="18" s="1"/>
  <c r="F543" i="18"/>
  <c r="F542" i="18"/>
  <c r="F541" i="18"/>
  <c r="F540" i="18"/>
  <c r="F539" i="18"/>
  <c r="F538" i="18"/>
  <c r="G538" i="18" s="1"/>
  <c r="F537" i="18"/>
  <c r="F536" i="18"/>
  <c r="G536" i="18" s="1"/>
  <c r="F535" i="18"/>
  <c r="F534" i="18"/>
  <c r="F533" i="18"/>
  <c r="F532" i="18"/>
  <c r="F531" i="18"/>
  <c r="F530" i="18"/>
  <c r="G530" i="18" s="1"/>
  <c r="F529" i="18"/>
  <c r="F528" i="18"/>
  <c r="G528" i="18" s="1"/>
  <c r="F527" i="18"/>
  <c r="F526" i="18"/>
  <c r="F525" i="18"/>
  <c r="F524" i="18"/>
  <c r="F523" i="18"/>
  <c r="F522" i="18"/>
  <c r="G522" i="18" s="1"/>
  <c r="F521" i="18"/>
  <c r="F520" i="18"/>
  <c r="G520" i="18" s="1"/>
  <c r="F519" i="18"/>
  <c r="F518" i="18"/>
  <c r="F517" i="18"/>
  <c r="F516" i="18"/>
  <c r="F515" i="18"/>
  <c r="F514" i="18"/>
  <c r="G514" i="18" s="1"/>
  <c r="F513" i="18"/>
  <c r="F512" i="18"/>
  <c r="G512" i="18" s="1"/>
  <c r="F511" i="18"/>
  <c r="F510" i="18"/>
  <c r="F509" i="18"/>
  <c r="F508" i="18"/>
  <c r="F507" i="18"/>
  <c r="F506" i="18"/>
  <c r="G506" i="18" s="1"/>
  <c r="F505" i="18"/>
  <c r="F504" i="18"/>
  <c r="G504" i="18" s="1"/>
  <c r="F503" i="18"/>
  <c r="F502" i="18"/>
  <c r="F501" i="18"/>
  <c r="F500" i="18"/>
  <c r="F499" i="18"/>
  <c r="F498" i="18"/>
  <c r="G498" i="18" s="1"/>
  <c r="F497" i="18"/>
  <c r="F496" i="18"/>
  <c r="G496" i="18" s="1"/>
  <c r="F495" i="18"/>
  <c r="F494" i="18"/>
  <c r="F493" i="18"/>
  <c r="F492" i="18"/>
  <c r="F491" i="18"/>
  <c r="F490" i="18"/>
  <c r="G490" i="18" s="1"/>
  <c r="F489" i="18"/>
  <c r="F488" i="18"/>
  <c r="G488" i="18" s="1"/>
  <c r="F487" i="18"/>
  <c r="F486" i="18"/>
  <c r="F485" i="18"/>
  <c r="F484" i="18"/>
  <c r="F483" i="18"/>
  <c r="F482" i="18"/>
  <c r="G482" i="18" s="1"/>
  <c r="F481" i="18"/>
  <c r="F480" i="18"/>
  <c r="G480" i="18" s="1"/>
  <c r="F479" i="18"/>
  <c r="F478" i="18"/>
  <c r="F477" i="18"/>
  <c r="F476" i="18"/>
  <c r="F475" i="18"/>
  <c r="F474" i="18"/>
  <c r="G474" i="18" s="1"/>
  <c r="F473" i="18"/>
  <c r="F472" i="18"/>
  <c r="G472" i="18" s="1"/>
  <c r="F471" i="18"/>
  <c r="F470" i="18"/>
  <c r="F469" i="18"/>
  <c r="F468" i="18"/>
  <c r="F467" i="18"/>
  <c r="F466" i="18"/>
  <c r="G466" i="18" s="1"/>
  <c r="F465" i="18"/>
  <c r="F464" i="18"/>
  <c r="G464" i="18" s="1"/>
  <c r="F463" i="18"/>
  <c r="F462" i="18"/>
  <c r="F461" i="18"/>
  <c r="F460" i="18"/>
  <c r="F459" i="18"/>
  <c r="F458" i="18"/>
  <c r="G458" i="18" s="1"/>
  <c r="F457" i="18"/>
  <c r="F456" i="18"/>
  <c r="G456" i="18" s="1"/>
  <c r="F455" i="18"/>
  <c r="F454" i="18"/>
  <c r="F453" i="18"/>
  <c r="F452" i="18"/>
  <c r="F451" i="18"/>
  <c r="F450" i="18"/>
  <c r="G450" i="18" s="1"/>
  <c r="F449" i="18"/>
  <c r="F448" i="18"/>
  <c r="G448" i="18" s="1"/>
  <c r="F447" i="18"/>
  <c r="F446" i="18"/>
  <c r="F445" i="18"/>
  <c r="F444" i="18"/>
  <c r="F443" i="18"/>
  <c r="F442" i="18"/>
  <c r="G442" i="18" s="1"/>
  <c r="F441" i="18"/>
  <c r="F440" i="18"/>
  <c r="G440" i="18" s="1"/>
  <c r="F439" i="18"/>
  <c r="F438" i="18"/>
  <c r="F437" i="18"/>
  <c r="F436" i="18"/>
  <c r="F435" i="18"/>
  <c r="F434" i="18"/>
  <c r="G434" i="18" s="1"/>
  <c r="F433" i="18"/>
  <c r="F432" i="18"/>
  <c r="G432" i="18" s="1"/>
  <c r="F431" i="18"/>
  <c r="F430" i="18"/>
  <c r="F429" i="18"/>
  <c r="F428" i="18"/>
  <c r="F427" i="18"/>
  <c r="F426" i="18"/>
  <c r="G426" i="18" s="1"/>
  <c r="F425" i="18"/>
  <c r="F424" i="18"/>
  <c r="G424" i="18" s="1"/>
  <c r="F423" i="18"/>
  <c r="F422" i="18"/>
  <c r="F421" i="18"/>
  <c r="F420" i="18"/>
  <c r="F419" i="18"/>
  <c r="F418" i="18"/>
  <c r="G418" i="18" s="1"/>
  <c r="F417" i="18"/>
  <c r="F416" i="18"/>
  <c r="G416" i="18" s="1"/>
  <c r="F415" i="18"/>
  <c r="F414" i="18"/>
  <c r="F413" i="18"/>
  <c r="F412" i="18"/>
  <c r="F411" i="18"/>
  <c r="F410" i="18"/>
  <c r="G410" i="18" s="1"/>
  <c r="F409" i="18"/>
  <c r="F408" i="18"/>
  <c r="G408" i="18" s="1"/>
  <c r="F407" i="18"/>
  <c r="F406" i="18"/>
  <c r="F405" i="18"/>
  <c r="F404" i="18"/>
  <c r="F403" i="18"/>
  <c r="F402" i="18"/>
  <c r="G402" i="18" s="1"/>
  <c r="F401" i="18"/>
  <c r="F400" i="18"/>
  <c r="G400" i="18" s="1"/>
  <c r="F399" i="18"/>
  <c r="F398" i="18"/>
  <c r="F397" i="18"/>
  <c r="F396" i="18"/>
  <c r="F395" i="18"/>
  <c r="F394" i="18"/>
  <c r="G394" i="18" s="1"/>
  <c r="F393" i="18"/>
  <c r="F392" i="18"/>
  <c r="G392" i="18" s="1"/>
  <c r="F391" i="18"/>
  <c r="F390" i="18"/>
  <c r="F389" i="18"/>
  <c r="F388" i="18"/>
  <c r="F387" i="18"/>
  <c r="F386" i="18"/>
  <c r="G386" i="18" s="1"/>
  <c r="F385" i="18"/>
  <c r="F384" i="18"/>
  <c r="G384" i="18" s="1"/>
  <c r="F383" i="18"/>
  <c r="F382" i="18"/>
  <c r="F381" i="18"/>
  <c r="F380" i="18"/>
  <c r="F379" i="18"/>
  <c r="F378" i="18"/>
  <c r="G378" i="18" s="1"/>
  <c r="F377" i="18"/>
  <c r="F376" i="18"/>
  <c r="G376" i="18" s="1"/>
  <c r="F375" i="18"/>
  <c r="F374" i="18"/>
  <c r="F373" i="18"/>
  <c r="F372" i="18"/>
  <c r="F371" i="18"/>
  <c r="F370" i="18"/>
  <c r="G370" i="18" s="1"/>
  <c r="F369" i="18"/>
  <c r="F368" i="18"/>
  <c r="G368" i="18" s="1"/>
  <c r="F367" i="18"/>
  <c r="F366" i="18"/>
  <c r="F365" i="18"/>
  <c r="F364" i="18"/>
  <c r="F363" i="18"/>
  <c r="F362" i="18"/>
  <c r="G362" i="18" s="1"/>
  <c r="F361" i="18"/>
  <c r="F360" i="18"/>
  <c r="G360" i="18" s="1"/>
  <c r="F359" i="18"/>
  <c r="F358" i="18"/>
  <c r="F357" i="18"/>
  <c r="F356" i="18"/>
  <c r="F355" i="18"/>
  <c r="F354" i="18"/>
  <c r="G354" i="18" s="1"/>
  <c r="F353" i="18"/>
  <c r="F352" i="18"/>
  <c r="G352" i="18" s="1"/>
  <c r="F351" i="18"/>
  <c r="F350" i="18"/>
  <c r="F349" i="18"/>
  <c r="F348" i="18"/>
  <c r="F347" i="18"/>
  <c r="F346" i="18"/>
  <c r="G346" i="18" s="1"/>
  <c r="F345" i="18"/>
  <c r="F344" i="18"/>
  <c r="G344" i="18" s="1"/>
  <c r="F343" i="18"/>
  <c r="F342" i="18"/>
  <c r="F341" i="18"/>
  <c r="F340" i="18"/>
  <c r="F339" i="18"/>
  <c r="F338" i="18"/>
  <c r="G338" i="18" s="1"/>
  <c r="F337" i="18"/>
  <c r="F336" i="18"/>
  <c r="G336" i="18" s="1"/>
  <c r="F335" i="18"/>
  <c r="F334" i="18"/>
  <c r="F333" i="18"/>
  <c r="F332" i="18"/>
  <c r="F331" i="18"/>
  <c r="F330" i="18"/>
  <c r="G330" i="18" s="1"/>
  <c r="F329" i="18"/>
  <c r="F328" i="18"/>
  <c r="G328" i="18" s="1"/>
  <c r="F327" i="18"/>
  <c r="F326" i="18"/>
  <c r="F325" i="18"/>
  <c r="F324" i="18"/>
  <c r="F323" i="18"/>
  <c r="F322" i="18"/>
  <c r="G322" i="18" s="1"/>
  <c r="F321" i="18"/>
  <c r="F320" i="18"/>
  <c r="G320" i="18" s="1"/>
  <c r="F319" i="18"/>
  <c r="F318" i="18"/>
  <c r="F317" i="18"/>
  <c r="F316" i="18"/>
  <c r="F315" i="18"/>
  <c r="F314" i="18"/>
  <c r="G314" i="18" s="1"/>
  <c r="F313" i="18"/>
  <c r="F312" i="18"/>
  <c r="G312" i="18" s="1"/>
  <c r="F311" i="18"/>
  <c r="F310" i="18"/>
  <c r="F309" i="18"/>
  <c r="F308" i="18"/>
  <c r="F307" i="18"/>
  <c r="F306" i="18"/>
  <c r="G306" i="18" s="1"/>
  <c r="F305" i="18"/>
  <c r="F304" i="18"/>
  <c r="G304" i="18" s="1"/>
  <c r="F303" i="18"/>
  <c r="F302" i="18"/>
  <c r="F301" i="18"/>
  <c r="F300" i="18"/>
  <c r="F299" i="18"/>
  <c r="F298" i="18"/>
  <c r="G298" i="18" s="1"/>
  <c r="F297" i="18"/>
  <c r="F296" i="18"/>
  <c r="G296" i="18" s="1"/>
  <c r="F295" i="18"/>
  <c r="F294" i="18"/>
  <c r="F293" i="18"/>
  <c r="F292" i="18"/>
  <c r="F291" i="18"/>
  <c r="F290" i="18"/>
  <c r="G290" i="18" s="1"/>
  <c r="F289" i="18"/>
  <c r="F288" i="18"/>
  <c r="G288" i="18" s="1"/>
  <c r="F287" i="18"/>
  <c r="F286" i="18"/>
  <c r="F285" i="18"/>
  <c r="F284" i="18"/>
  <c r="F283" i="18"/>
  <c r="F282" i="18"/>
  <c r="G282" i="18" s="1"/>
  <c r="F281" i="18"/>
  <c r="F280" i="18"/>
  <c r="G280" i="18" s="1"/>
  <c r="F279" i="18"/>
  <c r="F278" i="18"/>
  <c r="F277" i="18"/>
  <c r="F276" i="18"/>
  <c r="F275" i="18"/>
  <c r="F274" i="18"/>
  <c r="G274" i="18" s="1"/>
  <c r="F273" i="18"/>
  <c r="F272" i="18"/>
  <c r="G272" i="18" s="1"/>
  <c r="F271" i="18"/>
  <c r="F270" i="18"/>
  <c r="F269" i="18"/>
  <c r="F268" i="18"/>
  <c r="F267" i="18"/>
  <c r="F266" i="18"/>
  <c r="G266" i="18" s="1"/>
  <c r="F265" i="18"/>
  <c r="F264" i="18"/>
  <c r="G264" i="18" s="1"/>
  <c r="F263" i="18"/>
  <c r="F262" i="18"/>
  <c r="F261" i="18"/>
  <c r="F260" i="18"/>
  <c r="F259" i="18"/>
  <c r="F258" i="18"/>
  <c r="G258" i="18" s="1"/>
  <c r="F257" i="18"/>
  <c r="F256" i="18"/>
  <c r="G256" i="18" s="1"/>
  <c r="F255" i="18"/>
  <c r="F254" i="18"/>
  <c r="F253" i="18"/>
  <c r="F252" i="18"/>
  <c r="F251" i="18"/>
  <c r="F250" i="18"/>
  <c r="G250" i="18" s="1"/>
  <c r="F249" i="18"/>
  <c r="F248" i="18"/>
  <c r="G248" i="18" s="1"/>
  <c r="F247" i="18"/>
  <c r="F246" i="18"/>
  <c r="F245" i="18"/>
  <c r="F244" i="18"/>
  <c r="F243" i="18"/>
  <c r="F242" i="18"/>
  <c r="G242" i="18" s="1"/>
  <c r="F241" i="18"/>
  <c r="F240" i="18"/>
  <c r="G240" i="18" s="1"/>
  <c r="F239" i="18"/>
  <c r="F238" i="18"/>
  <c r="F237" i="18"/>
  <c r="F236" i="18"/>
  <c r="F235" i="18"/>
  <c r="F234" i="18"/>
  <c r="G234" i="18" s="1"/>
  <c r="F233" i="18"/>
  <c r="F232" i="18"/>
  <c r="G232" i="18" s="1"/>
  <c r="F231" i="18"/>
  <c r="F230" i="18"/>
  <c r="F229" i="18"/>
  <c r="F228" i="18"/>
  <c r="F227" i="18"/>
  <c r="F226" i="18"/>
  <c r="G226" i="18" s="1"/>
  <c r="F225" i="18"/>
  <c r="F224" i="18"/>
  <c r="G224" i="18" s="1"/>
  <c r="F223" i="18"/>
  <c r="F222" i="18"/>
  <c r="F221" i="18"/>
  <c r="F220" i="18"/>
  <c r="F219" i="18"/>
  <c r="F218" i="18"/>
  <c r="G218" i="18" s="1"/>
  <c r="F217" i="18"/>
  <c r="F216" i="18"/>
  <c r="G216" i="18" s="1"/>
  <c r="F215" i="18"/>
  <c r="F214" i="18"/>
  <c r="F213" i="18"/>
  <c r="F212" i="18"/>
  <c r="F211" i="18"/>
  <c r="F210" i="18"/>
  <c r="G210" i="18" s="1"/>
  <c r="F209" i="18"/>
  <c r="F208" i="18"/>
  <c r="G208" i="18" s="1"/>
  <c r="F207" i="18"/>
  <c r="F206" i="18"/>
  <c r="F205" i="18"/>
  <c r="F204" i="18"/>
  <c r="F203" i="18"/>
  <c r="F202" i="18"/>
  <c r="G202" i="18" s="1"/>
  <c r="F201" i="18"/>
  <c r="F200" i="18"/>
  <c r="G200" i="18" s="1"/>
  <c r="F199" i="18"/>
  <c r="F198" i="18"/>
  <c r="F197" i="18"/>
  <c r="F196" i="18"/>
  <c r="F195" i="18"/>
  <c r="F194" i="18"/>
  <c r="G194" i="18" s="1"/>
  <c r="F193" i="18"/>
  <c r="F192" i="18"/>
  <c r="G192" i="18" s="1"/>
  <c r="F191" i="18"/>
  <c r="F190" i="18"/>
  <c r="F189" i="18"/>
  <c r="F188" i="18"/>
  <c r="F187" i="18"/>
  <c r="F186" i="18"/>
  <c r="G186" i="18" s="1"/>
  <c r="F185" i="18"/>
  <c r="F184" i="18"/>
  <c r="G184" i="18" s="1"/>
  <c r="F183" i="18"/>
  <c r="F182" i="18"/>
  <c r="F181" i="18"/>
  <c r="F180" i="18"/>
  <c r="F179" i="18"/>
  <c r="F178" i="18"/>
  <c r="G178" i="18" s="1"/>
  <c r="F177" i="18"/>
  <c r="F176" i="18"/>
  <c r="G176" i="18" s="1"/>
  <c r="F175" i="18"/>
  <c r="F174" i="18"/>
  <c r="F173" i="18"/>
  <c r="F172" i="18"/>
  <c r="F171" i="18"/>
  <c r="F170" i="18"/>
  <c r="G170" i="18" s="1"/>
  <c r="F169" i="18"/>
  <c r="F168" i="18"/>
  <c r="G168" i="18" s="1"/>
  <c r="F167" i="18"/>
  <c r="F166" i="18"/>
  <c r="F165" i="18"/>
  <c r="F164" i="18"/>
  <c r="F163" i="18"/>
  <c r="F162" i="18"/>
  <c r="F161" i="18"/>
  <c r="F160" i="18"/>
  <c r="G160" i="18" s="1"/>
  <c r="F159" i="18"/>
  <c r="F158" i="18"/>
  <c r="F157" i="18"/>
  <c r="F156" i="18"/>
  <c r="F155" i="18"/>
  <c r="F154" i="18"/>
  <c r="F153" i="18"/>
  <c r="F152" i="18"/>
  <c r="G152" i="18" s="1"/>
  <c r="F151" i="18"/>
  <c r="F150" i="18"/>
  <c r="F149" i="18"/>
  <c r="F148" i="18"/>
  <c r="F147" i="18"/>
  <c r="F146" i="18"/>
  <c r="F145" i="18"/>
  <c r="F144" i="18"/>
  <c r="G144" i="18" s="1"/>
  <c r="F143" i="18"/>
  <c r="F142" i="18"/>
  <c r="F141" i="18"/>
  <c r="F140" i="18"/>
  <c r="F139" i="18"/>
  <c r="F138" i="18"/>
  <c r="F137" i="18"/>
  <c r="F136" i="18"/>
  <c r="G136" i="18" s="1"/>
  <c r="F135" i="18"/>
  <c r="F134" i="18"/>
  <c r="F133" i="18"/>
  <c r="F132" i="18"/>
  <c r="F131" i="18"/>
  <c r="F130" i="18"/>
  <c r="F129" i="18"/>
  <c r="F128" i="18"/>
  <c r="G128" i="18" s="1"/>
  <c r="F127" i="18"/>
  <c r="F126" i="18"/>
  <c r="F125" i="18"/>
  <c r="F124" i="18"/>
  <c r="F123" i="18"/>
  <c r="F122" i="18"/>
  <c r="F121" i="18"/>
  <c r="F120" i="18"/>
  <c r="G120" i="18" s="1"/>
  <c r="F119" i="18"/>
  <c r="F118" i="18"/>
  <c r="F117" i="18"/>
  <c r="F116" i="18"/>
  <c r="F115" i="18"/>
  <c r="F114" i="18"/>
  <c r="F113" i="18"/>
  <c r="F112" i="18"/>
  <c r="G112" i="18" s="1"/>
  <c r="F111" i="18"/>
  <c r="F110" i="18"/>
  <c r="F109" i="18"/>
  <c r="F108" i="18"/>
  <c r="F107" i="18"/>
  <c r="F106" i="18"/>
  <c r="F105" i="18"/>
  <c r="F104" i="18"/>
  <c r="G104" i="18" s="1"/>
  <c r="F103" i="18"/>
  <c r="F102" i="18"/>
  <c r="F101" i="18"/>
  <c r="F100" i="18"/>
  <c r="F99" i="18"/>
  <c r="F98" i="18"/>
  <c r="F97" i="18"/>
  <c r="F96" i="18"/>
  <c r="G96" i="18" s="1"/>
  <c r="F95" i="18"/>
  <c r="F94" i="18"/>
  <c r="F93" i="18"/>
  <c r="F92" i="18"/>
  <c r="F91" i="18"/>
  <c r="F90" i="18"/>
  <c r="F89" i="18"/>
  <c r="F88" i="18"/>
  <c r="G88" i="18" s="1"/>
  <c r="F87" i="18"/>
  <c r="F86" i="18"/>
  <c r="F85" i="18"/>
  <c r="F84" i="18"/>
  <c r="F83" i="18"/>
  <c r="F82" i="18"/>
  <c r="F81" i="18"/>
  <c r="F80" i="18"/>
  <c r="G80" i="18" s="1"/>
  <c r="F79" i="18"/>
  <c r="F78" i="18"/>
  <c r="F77" i="18"/>
  <c r="F76" i="18"/>
  <c r="F75" i="18"/>
  <c r="F74" i="18"/>
  <c r="F73" i="18"/>
  <c r="F72" i="18"/>
  <c r="G72" i="18" s="1"/>
  <c r="F71" i="18"/>
  <c r="F70" i="18"/>
  <c r="F69" i="18"/>
  <c r="F68" i="18"/>
  <c r="F67" i="18"/>
  <c r="F66" i="18"/>
  <c r="F65" i="18"/>
  <c r="F64" i="18"/>
  <c r="G64" i="18" s="1"/>
  <c r="F63" i="18"/>
  <c r="F62" i="18"/>
  <c r="F61" i="18"/>
  <c r="F60" i="18"/>
  <c r="F59" i="18"/>
  <c r="F58" i="18"/>
  <c r="F57" i="18"/>
  <c r="F56" i="18"/>
  <c r="G56" i="18" s="1"/>
  <c r="F55" i="18"/>
  <c r="F54" i="18"/>
  <c r="F53" i="18"/>
  <c r="F52" i="18"/>
  <c r="F51" i="18"/>
  <c r="F50" i="18"/>
  <c r="F49" i="18"/>
  <c r="F48" i="18"/>
  <c r="G48" i="18" s="1"/>
  <c r="F47" i="18"/>
  <c r="F46" i="18"/>
  <c r="F45" i="18"/>
  <c r="F44" i="18"/>
  <c r="F43" i="18"/>
  <c r="F42" i="18"/>
  <c r="F41" i="18"/>
  <c r="F40" i="18"/>
  <c r="G40" i="18" s="1"/>
  <c r="F39" i="18"/>
  <c r="F38" i="18"/>
  <c r="F37" i="18"/>
  <c r="F36" i="18"/>
  <c r="F35" i="18"/>
  <c r="F34" i="18"/>
  <c r="F33" i="18"/>
  <c r="F32" i="18"/>
  <c r="G32" i="18" s="1"/>
  <c r="F31" i="18"/>
  <c r="F30" i="18"/>
  <c r="F29" i="18"/>
  <c r="F28" i="18"/>
  <c r="F27" i="18"/>
  <c r="G878" i="18"/>
  <c r="G630" i="18"/>
  <c r="G629" i="18"/>
  <c r="G628" i="18"/>
  <c r="G627" i="18"/>
  <c r="G625" i="18"/>
  <c r="G623" i="18"/>
  <c r="G622" i="18"/>
  <c r="G621" i="18"/>
  <c r="G620" i="18"/>
  <c r="G619" i="18"/>
  <c r="G617" i="18"/>
  <c r="G615" i="18"/>
  <c r="G614" i="18"/>
  <c r="G613" i="18"/>
  <c r="G612" i="18"/>
  <c r="G611" i="18"/>
  <c r="G609" i="18"/>
  <c r="G607" i="18"/>
  <c r="G606" i="18"/>
  <c r="G605" i="18"/>
  <c r="G604" i="18"/>
  <c r="G603" i="18"/>
  <c r="G601" i="18"/>
  <c r="G599" i="18"/>
  <c r="G598" i="18"/>
  <c r="G597" i="18"/>
  <c r="G596" i="18"/>
  <c r="G595" i="18"/>
  <c r="G593" i="18"/>
  <c r="G591" i="18"/>
  <c r="G590" i="18"/>
  <c r="G589" i="18"/>
  <c r="G588" i="18"/>
  <c r="G587" i="18"/>
  <c r="G585" i="18"/>
  <c r="G583" i="18"/>
  <c r="G582" i="18"/>
  <c r="G581" i="18"/>
  <c r="G580" i="18"/>
  <c r="G579" i="18"/>
  <c r="G577" i="18"/>
  <c r="G575" i="18"/>
  <c r="G574" i="18"/>
  <c r="G573" i="18"/>
  <c r="G572" i="18"/>
  <c r="G571" i="18"/>
  <c r="G569" i="18"/>
  <c r="G567" i="18"/>
  <c r="G566" i="18"/>
  <c r="G565" i="18"/>
  <c r="G564" i="18"/>
  <c r="G563" i="18"/>
  <c r="G561" i="18"/>
  <c r="G559" i="18"/>
  <c r="G558" i="18"/>
  <c r="G557" i="18"/>
  <c r="G556" i="18"/>
  <c r="G555" i="18"/>
  <c r="G553" i="18"/>
  <c r="G551" i="18"/>
  <c r="G550" i="18"/>
  <c r="G549" i="18"/>
  <c r="G548" i="18"/>
  <c r="G547" i="18"/>
  <c r="G545" i="18"/>
  <c r="G543" i="18"/>
  <c r="G542" i="18"/>
  <c r="G541" i="18"/>
  <c r="G540" i="18"/>
  <c r="G539" i="18"/>
  <c r="G537" i="18"/>
  <c r="G535" i="18"/>
  <c r="G534" i="18"/>
  <c r="G533" i="18"/>
  <c r="G532" i="18"/>
  <c r="G531" i="18"/>
  <c r="G529" i="18"/>
  <c r="G527" i="18"/>
  <c r="G526" i="18"/>
  <c r="G525" i="18"/>
  <c r="G524" i="18"/>
  <c r="G523" i="18"/>
  <c r="G521" i="18"/>
  <c r="G519" i="18"/>
  <c r="G518" i="18"/>
  <c r="G517" i="18"/>
  <c r="G516" i="18"/>
  <c r="G515" i="18"/>
  <c r="G513" i="18"/>
  <c r="G511" i="18"/>
  <c r="G510" i="18"/>
  <c r="G509" i="18"/>
  <c r="G508" i="18"/>
  <c r="G507" i="18"/>
  <c r="G505" i="18"/>
  <c r="G503" i="18"/>
  <c r="G502" i="18"/>
  <c r="G501" i="18"/>
  <c r="G500" i="18"/>
  <c r="G499" i="18"/>
  <c r="G497" i="18"/>
  <c r="G495" i="18"/>
  <c r="G494" i="18"/>
  <c r="G493" i="18"/>
  <c r="G492" i="18"/>
  <c r="G491" i="18"/>
  <c r="G489" i="18"/>
  <c r="G487" i="18"/>
  <c r="G486" i="18"/>
  <c r="G485" i="18"/>
  <c r="G484" i="18"/>
  <c r="G483" i="18"/>
  <c r="G481" i="18"/>
  <c r="G479" i="18"/>
  <c r="G478" i="18"/>
  <c r="G477" i="18"/>
  <c r="G476" i="18"/>
  <c r="G475" i="18"/>
  <c r="G473" i="18"/>
  <c r="G471" i="18"/>
  <c r="G470" i="18"/>
  <c r="G469" i="18"/>
  <c r="G468" i="18"/>
  <c r="G467" i="18"/>
  <c r="G465" i="18"/>
  <c r="G463" i="18"/>
  <c r="G462" i="18"/>
  <c r="G461" i="18"/>
  <c r="G460" i="18"/>
  <c r="G459" i="18"/>
  <c r="G457" i="18"/>
  <c r="G455" i="18"/>
  <c r="G454" i="18"/>
  <c r="G453" i="18"/>
  <c r="G452" i="18"/>
  <c r="G451" i="18"/>
  <c r="G449" i="18"/>
  <c r="G447" i="18"/>
  <c r="G446" i="18"/>
  <c r="G445" i="18"/>
  <c r="G444" i="18"/>
  <c r="G443" i="18"/>
  <c r="G441" i="18"/>
  <c r="G439" i="18"/>
  <c r="G438" i="18"/>
  <c r="G437" i="18"/>
  <c r="G436" i="18"/>
  <c r="G435" i="18"/>
  <c r="G433" i="18"/>
  <c r="G431" i="18"/>
  <c r="G430" i="18"/>
  <c r="G429" i="18"/>
  <c r="G428" i="18"/>
  <c r="G427" i="18"/>
  <c r="G425" i="18"/>
  <c r="G423" i="18"/>
  <c r="G422" i="18"/>
  <c r="G421" i="18"/>
  <c r="G420" i="18"/>
  <c r="G419" i="18"/>
  <c r="G417" i="18"/>
  <c r="G415" i="18"/>
  <c r="G414" i="18"/>
  <c r="G413" i="18"/>
  <c r="G412" i="18"/>
  <c r="G411" i="18"/>
  <c r="G409" i="18"/>
  <c r="G407" i="18"/>
  <c r="G406" i="18"/>
  <c r="G405" i="18"/>
  <c r="G404" i="18"/>
  <c r="G403" i="18"/>
  <c r="G401" i="18"/>
  <c r="G399" i="18"/>
  <c r="G398" i="18"/>
  <c r="G397" i="18"/>
  <c r="G396" i="18"/>
  <c r="G395" i="18"/>
  <c r="G393" i="18"/>
  <c r="G391" i="18"/>
  <c r="G390" i="18"/>
  <c r="G389" i="18"/>
  <c r="G388" i="18"/>
  <c r="G387" i="18"/>
  <c r="G385" i="18"/>
  <c r="G383" i="18"/>
  <c r="G382" i="18"/>
  <c r="G381" i="18"/>
  <c r="G380" i="18"/>
  <c r="G379" i="18"/>
  <c r="G377" i="18"/>
  <c r="G375" i="18"/>
  <c r="G374" i="18"/>
  <c r="G373" i="18"/>
  <c r="G372" i="18"/>
  <c r="G371" i="18"/>
  <c r="G369" i="18"/>
  <c r="G367" i="18"/>
  <c r="G366" i="18"/>
  <c r="G365" i="18"/>
  <c r="G364" i="18"/>
  <c r="G363" i="18"/>
  <c r="G361" i="18"/>
  <c r="G359" i="18"/>
  <c r="G358" i="18"/>
  <c r="G357" i="18"/>
  <c r="G356" i="18"/>
  <c r="G355" i="18"/>
  <c r="G353" i="18"/>
  <c r="G351" i="18"/>
  <c r="G350" i="18"/>
  <c r="G349" i="18"/>
  <c r="G348" i="18"/>
  <c r="G347" i="18"/>
  <c r="G345" i="18"/>
  <c r="G343" i="18"/>
  <c r="G342" i="18"/>
  <c r="G341" i="18"/>
  <c r="G340" i="18"/>
  <c r="G339" i="18"/>
  <c r="G337" i="18"/>
  <c r="G335" i="18"/>
  <c r="G334" i="18"/>
  <c r="G333" i="18"/>
  <c r="G332" i="18"/>
  <c r="G331" i="18"/>
  <c r="G329" i="18"/>
  <c r="G327" i="18"/>
  <c r="G326" i="18"/>
  <c r="G325" i="18"/>
  <c r="G324" i="18"/>
  <c r="G323" i="18"/>
  <c r="G321" i="18"/>
  <c r="G319" i="18"/>
  <c r="G318" i="18"/>
  <c r="G317" i="18"/>
  <c r="G316" i="18"/>
  <c r="G315" i="18"/>
  <c r="G313" i="18"/>
  <c r="G311" i="18"/>
  <c r="G310" i="18"/>
  <c r="G309" i="18"/>
  <c r="G308" i="18"/>
  <c r="G307" i="18"/>
  <c r="G305" i="18"/>
  <c r="G303" i="18"/>
  <c r="G302" i="18"/>
  <c r="G301" i="18"/>
  <c r="G300" i="18"/>
  <c r="G299" i="18"/>
  <c r="G297" i="18"/>
  <c r="G295" i="18"/>
  <c r="G294" i="18"/>
  <c r="G293" i="18"/>
  <c r="G292" i="18"/>
  <c r="G291" i="18"/>
  <c r="G289" i="18"/>
  <c r="G287" i="18"/>
  <c r="G286" i="18"/>
  <c r="G285" i="18"/>
  <c r="G284" i="18"/>
  <c r="G283" i="18"/>
  <c r="G281" i="18"/>
  <c r="G279" i="18"/>
  <c r="G278" i="18"/>
  <c r="G277" i="18"/>
  <c r="G276" i="18"/>
  <c r="G275" i="18"/>
  <c r="G273" i="18"/>
  <c r="G271" i="18"/>
  <c r="G270" i="18"/>
  <c r="G269" i="18"/>
  <c r="G268" i="18"/>
  <c r="G267" i="18"/>
  <c r="G265" i="18"/>
  <c r="G263" i="18"/>
  <c r="G262" i="18"/>
  <c r="G261" i="18"/>
  <c r="G260" i="18"/>
  <c r="G259" i="18"/>
  <c r="G257" i="18"/>
  <c r="G255" i="18"/>
  <c r="G254" i="18"/>
  <c r="G253" i="18"/>
  <c r="G252" i="18"/>
  <c r="G251" i="18"/>
  <c r="G249" i="18"/>
  <c r="G247" i="18"/>
  <c r="G246" i="18"/>
  <c r="G245" i="18"/>
  <c r="G244" i="18"/>
  <c r="G243" i="18"/>
  <c r="G241" i="18"/>
  <c r="G239" i="18"/>
  <c r="G238" i="18"/>
  <c r="G237" i="18"/>
  <c r="G236" i="18"/>
  <c r="G235" i="18"/>
  <c r="G233" i="18"/>
  <c r="G231" i="18"/>
  <c r="G230" i="18"/>
  <c r="G229" i="18"/>
  <c r="G228" i="18"/>
  <c r="G227" i="18"/>
  <c r="G225" i="18"/>
  <c r="G223" i="18"/>
  <c r="G222" i="18"/>
  <c r="G221" i="18"/>
  <c r="G220" i="18"/>
  <c r="G219" i="18"/>
  <c r="G217" i="18"/>
  <c r="G215" i="18"/>
  <c r="G214" i="18"/>
  <c r="G213" i="18"/>
  <c r="G212" i="18"/>
  <c r="G211" i="18"/>
  <c r="G209" i="18"/>
  <c r="G207" i="18"/>
  <c r="G206" i="18"/>
  <c r="G205" i="18"/>
  <c r="G204" i="18"/>
  <c r="G203" i="18"/>
  <c r="G201" i="18"/>
  <c r="G199" i="18"/>
  <c r="G198" i="18"/>
  <c r="G197" i="18"/>
  <c r="G196" i="18"/>
  <c r="G195" i="18"/>
  <c r="G193" i="18"/>
  <c r="G191" i="18"/>
  <c r="G190" i="18"/>
  <c r="G189" i="18"/>
  <c r="G188" i="18"/>
  <c r="G187" i="18"/>
  <c r="G185" i="18"/>
  <c r="G183" i="18"/>
  <c r="G182" i="18"/>
  <c r="G181" i="18"/>
  <c r="G180" i="18"/>
  <c r="G179" i="18"/>
  <c r="G177" i="18"/>
  <c r="G175" i="18"/>
  <c r="G174" i="18"/>
  <c r="G173" i="18"/>
  <c r="G172" i="18"/>
  <c r="G171" i="18"/>
  <c r="G169" i="18"/>
  <c r="G167" i="18"/>
  <c r="G166" i="18"/>
  <c r="G165" i="18"/>
  <c r="G164" i="18"/>
  <c r="G163" i="18"/>
  <c r="G162" i="18"/>
  <c r="G161" i="18"/>
  <c r="G159" i="18"/>
  <c r="G158" i="18"/>
  <c r="G157" i="18"/>
  <c r="G156" i="18"/>
  <c r="G155" i="18"/>
  <c r="G154" i="18"/>
  <c r="G153" i="18"/>
  <c r="G151" i="18"/>
  <c r="G150" i="18"/>
  <c r="G149" i="18"/>
  <c r="G148" i="18"/>
  <c r="G147" i="18"/>
  <c r="G146" i="18"/>
  <c r="G145" i="18"/>
  <c r="G143" i="18"/>
  <c r="G142" i="18"/>
  <c r="G141" i="18"/>
  <c r="G140" i="18"/>
  <c r="G139" i="18"/>
  <c r="G138" i="18"/>
  <c r="G137" i="18"/>
  <c r="G135" i="18"/>
  <c r="G134" i="18"/>
  <c r="G133" i="18"/>
  <c r="G132" i="18"/>
  <c r="G131" i="18"/>
  <c r="G130" i="18"/>
  <c r="G129" i="18"/>
  <c r="G127" i="18"/>
  <c r="G126" i="18"/>
  <c r="G125" i="18"/>
  <c r="G124" i="18"/>
  <c r="G123" i="18"/>
  <c r="G122" i="18"/>
  <c r="G121" i="18"/>
  <c r="G119" i="18"/>
  <c r="G118" i="18"/>
  <c r="G117" i="18"/>
  <c r="G116" i="18"/>
  <c r="G115" i="18"/>
  <c r="G114" i="18"/>
  <c r="G113" i="18"/>
  <c r="G111" i="18"/>
  <c r="G110" i="18"/>
  <c r="G109" i="18"/>
  <c r="G108" i="18"/>
  <c r="G107" i="18"/>
  <c r="G106" i="18"/>
  <c r="G105" i="18"/>
  <c r="G103" i="18"/>
  <c r="G102" i="18"/>
  <c r="G101" i="18"/>
  <c r="G100" i="18"/>
  <c r="G99" i="18"/>
  <c r="G98" i="18"/>
  <c r="G97" i="18"/>
  <c r="G95" i="18"/>
  <c r="G94" i="18"/>
  <c r="G93" i="18"/>
  <c r="G92" i="18"/>
  <c r="G91" i="18"/>
  <c r="G90" i="18"/>
  <c r="G89" i="18"/>
  <c r="G87" i="18"/>
  <c r="G86" i="18"/>
  <c r="G85" i="18"/>
  <c r="G84" i="18"/>
  <c r="G83" i="18"/>
  <c r="G82" i="18"/>
  <c r="G81" i="18"/>
  <c r="G79" i="18"/>
  <c r="G78" i="18"/>
  <c r="G77" i="18"/>
  <c r="G76" i="18"/>
  <c r="G75" i="18"/>
  <c r="G74" i="18"/>
  <c r="G73" i="18"/>
  <c r="G71" i="18"/>
  <c r="G70" i="18"/>
  <c r="G69" i="18"/>
  <c r="G68" i="18"/>
  <c r="G67" i="18"/>
  <c r="G66" i="18"/>
  <c r="G65" i="18"/>
  <c r="G63" i="18"/>
  <c r="G62" i="18"/>
  <c r="G61" i="18"/>
  <c r="G60" i="18"/>
  <c r="G59" i="18"/>
  <c r="G58" i="18"/>
  <c r="G57" i="18"/>
  <c r="G55" i="18"/>
  <c r="G54" i="18"/>
  <c r="G53" i="18"/>
  <c r="G52" i="18"/>
  <c r="G51" i="18"/>
  <c r="G50" i="18"/>
  <c r="G49" i="18"/>
  <c r="G47" i="18"/>
  <c r="G46" i="18"/>
  <c r="G45" i="18"/>
  <c r="G44" i="18"/>
  <c r="G43" i="18"/>
  <c r="G42" i="18"/>
  <c r="G41" i="18"/>
  <c r="G39" i="18"/>
  <c r="G38" i="18"/>
  <c r="G37" i="18"/>
  <c r="G36" i="18"/>
  <c r="G35" i="18"/>
  <c r="G34" i="18"/>
  <c r="G33" i="18"/>
  <c r="G31" i="18"/>
  <c r="G30" i="18"/>
  <c r="G29" i="18"/>
  <c r="G28" i="18"/>
  <c r="G27" i="18"/>
  <c r="G26" i="18"/>
  <c r="G20" i="18"/>
  <c r="G19" i="18"/>
  <c r="G18" i="18"/>
  <c r="G12" i="18"/>
  <c r="G11" i="18"/>
  <c r="G10" i="18"/>
  <c r="F26" i="18"/>
  <c r="F25" i="18"/>
  <c r="G25" i="18" s="1"/>
  <c r="F24" i="18"/>
  <c r="G24" i="18" s="1"/>
  <c r="F23" i="18"/>
  <c r="G23" i="18" s="1"/>
  <c r="F22" i="18"/>
  <c r="G22" i="18" s="1"/>
  <c r="F21" i="18"/>
  <c r="G21" i="18" s="1"/>
  <c r="F20" i="18"/>
  <c r="F19" i="18"/>
  <c r="F18" i="18"/>
  <c r="F17" i="18"/>
  <c r="G17" i="18" s="1"/>
  <c r="F16" i="18"/>
  <c r="G16" i="18" s="1"/>
  <c r="F15" i="18"/>
  <c r="G15" i="18" s="1"/>
  <c r="F14" i="18"/>
  <c r="G14" i="18" s="1"/>
  <c r="F13" i="18"/>
  <c r="G13" i="18" s="1"/>
  <c r="F12" i="18"/>
  <c r="F11" i="18"/>
  <c r="C72" i="11"/>
  <c r="F3" i="18"/>
  <c r="B49" i="22"/>
  <c r="B47" i="22"/>
  <c r="C42" i="4"/>
  <c r="C41" i="4" s="1"/>
  <c r="I5" i="11"/>
  <c r="I6" i="11"/>
  <c r="I7" i="11"/>
  <c r="I8" i="11"/>
  <c r="I10" i="11"/>
  <c r="I11" i="11"/>
  <c r="I12" i="11"/>
  <c r="I13" i="11"/>
  <c r="I15" i="11"/>
  <c r="I16" i="11"/>
  <c r="I17" i="11"/>
  <c r="I18" i="11"/>
  <c r="I19" i="11"/>
  <c r="I20" i="11"/>
  <c r="I21" i="11"/>
  <c r="I22" i="11"/>
  <c r="I24" i="11"/>
  <c r="O80" i="22" s="1"/>
  <c r="I25" i="11"/>
  <c r="I26" i="11"/>
  <c r="I27" i="11"/>
  <c r="I29" i="11"/>
  <c r="I30" i="11"/>
  <c r="I31" i="11"/>
  <c r="I32" i="11"/>
  <c r="I33" i="11"/>
  <c r="I34" i="11"/>
  <c r="I36" i="11"/>
  <c r="I38" i="11"/>
  <c r="I39" i="11"/>
  <c r="I42" i="11"/>
  <c r="I43" i="11"/>
  <c r="I44" i="11"/>
  <c r="I45" i="11"/>
  <c r="I46" i="11"/>
  <c r="I47" i="11"/>
  <c r="I48" i="11"/>
  <c r="I49" i="11"/>
  <c r="I51" i="11"/>
  <c r="I52" i="11"/>
  <c r="I53" i="11"/>
  <c r="I55" i="11"/>
  <c r="I56" i="11"/>
  <c r="I57" i="11"/>
  <c r="I58" i="11"/>
  <c r="I59" i="11"/>
  <c r="I60" i="11"/>
  <c r="I61" i="11"/>
  <c r="I62" i="11"/>
  <c r="I63" i="11"/>
  <c r="I65" i="11"/>
  <c r="I66" i="11"/>
  <c r="I67" i="11"/>
  <c r="I68" i="11"/>
  <c r="I69" i="11"/>
  <c r="I70" i="11"/>
  <c r="I71" i="11"/>
  <c r="I72" i="11"/>
  <c r="I73" i="11"/>
  <c r="I75" i="11"/>
  <c r="I76" i="11"/>
  <c r="I77" i="11"/>
  <c r="I78" i="11"/>
  <c r="I79" i="11"/>
  <c r="I80" i="11"/>
  <c r="I81" i="11"/>
  <c r="I83" i="11"/>
  <c r="I84" i="11"/>
  <c r="I86" i="11"/>
  <c r="I87" i="11"/>
  <c r="I88" i="11"/>
  <c r="I89" i="11"/>
  <c r="I90" i="11"/>
  <c r="I92" i="11"/>
  <c r="I93" i="11"/>
  <c r="I94" i="11"/>
  <c r="I96" i="11"/>
  <c r="I97" i="11"/>
  <c r="I98" i="11"/>
  <c r="I99" i="11"/>
  <c r="I100" i="11"/>
  <c r="I101" i="11"/>
  <c r="I102" i="11"/>
  <c r="I103" i="11"/>
  <c r="I104" i="11"/>
  <c r="I107" i="11"/>
  <c r="I108" i="11"/>
  <c r="I109" i="11"/>
  <c r="I110" i="11"/>
  <c r="I111" i="11"/>
  <c r="I112" i="11"/>
  <c r="I113" i="11"/>
  <c r="I114" i="11"/>
  <c r="I115" i="11"/>
  <c r="I117" i="11"/>
  <c r="I118" i="11"/>
  <c r="I119" i="11"/>
  <c r="I120" i="11"/>
  <c r="I121" i="11"/>
  <c r="I122" i="11"/>
  <c r="I123" i="11"/>
  <c r="I124" i="11"/>
  <c r="I125" i="11"/>
  <c r="I127" i="11"/>
  <c r="I128" i="11"/>
  <c r="I129" i="11"/>
  <c r="I130" i="11"/>
  <c r="I131" i="11"/>
  <c r="I132" i="11"/>
  <c r="I133" i="11"/>
  <c r="I134" i="11"/>
  <c r="I135" i="11"/>
  <c r="I137" i="11"/>
  <c r="I138" i="11"/>
  <c r="I139" i="11"/>
  <c r="I140" i="11"/>
  <c r="I141" i="11"/>
  <c r="I142" i="11"/>
  <c r="I143" i="11"/>
  <c r="I144" i="11"/>
  <c r="I145" i="11"/>
  <c r="I147" i="11"/>
  <c r="I148" i="11"/>
  <c r="I149" i="11"/>
  <c r="I150" i="11"/>
  <c r="I151" i="11"/>
  <c r="I152" i="11"/>
  <c r="I153" i="11"/>
  <c r="I154" i="11"/>
  <c r="I155" i="11"/>
  <c r="I157" i="11"/>
  <c r="I158" i="11"/>
  <c r="I159" i="11"/>
  <c r="I160" i="11"/>
  <c r="I161" i="11"/>
  <c r="I162" i="11"/>
  <c r="I163" i="11"/>
  <c r="I165" i="11"/>
  <c r="I166" i="11"/>
  <c r="I167" i="11"/>
  <c r="I168" i="11"/>
  <c r="I169" i="11"/>
  <c r="I170" i="11"/>
  <c r="I171" i="11"/>
  <c r="I172" i="11"/>
  <c r="I173" i="11"/>
  <c r="I175" i="11"/>
  <c r="I176" i="11"/>
  <c r="I177" i="11"/>
  <c r="I178" i="11"/>
  <c r="I179" i="11"/>
  <c r="I181" i="11"/>
  <c r="I182" i="11"/>
  <c r="I183" i="11"/>
  <c r="I184" i="11"/>
  <c r="I185" i="11"/>
  <c r="I186" i="11"/>
  <c r="I187" i="11"/>
  <c r="I188" i="11"/>
  <c r="I189" i="11"/>
  <c r="I192" i="11"/>
  <c r="I193" i="11"/>
  <c r="I194" i="11"/>
  <c r="I195" i="11"/>
  <c r="I196" i="11"/>
  <c r="I197" i="11"/>
  <c r="I198" i="11"/>
  <c r="I199" i="11"/>
  <c r="I200" i="11"/>
  <c r="I202" i="11"/>
  <c r="I203" i="11"/>
  <c r="I204" i="11"/>
  <c r="I205" i="11"/>
  <c r="I206" i="11"/>
  <c r="I208" i="11"/>
  <c r="I209" i="11"/>
  <c r="I210" i="11"/>
  <c r="I211" i="11"/>
  <c r="I212" i="11"/>
  <c r="I213" i="11"/>
  <c r="I214" i="11"/>
  <c r="I215" i="11"/>
  <c r="I216" i="11"/>
  <c r="I218" i="11"/>
  <c r="I219" i="11"/>
  <c r="I220" i="11"/>
  <c r="I221" i="11"/>
  <c r="I222" i="11"/>
  <c r="I223" i="11"/>
  <c r="I224" i="11"/>
  <c r="I225" i="11"/>
  <c r="I227" i="11"/>
  <c r="I228" i="11"/>
  <c r="I229" i="11"/>
  <c r="I231" i="11"/>
  <c r="I232" i="11"/>
  <c r="I233" i="11"/>
  <c r="I234" i="11"/>
  <c r="I235" i="11"/>
  <c r="I236" i="11"/>
  <c r="I238" i="11"/>
  <c r="I240" i="11"/>
  <c r="I241" i="11"/>
  <c r="I242" i="11"/>
  <c r="I243" i="11"/>
  <c r="I244" i="11"/>
  <c r="I246" i="11"/>
  <c r="I247" i="11"/>
  <c r="I248" i="11"/>
  <c r="I251" i="11"/>
  <c r="I252" i="11"/>
  <c r="I253" i="11"/>
  <c r="I254" i="11"/>
  <c r="I255" i="11"/>
  <c r="I256" i="11"/>
  <c r="I258" i="11"/>
  <c r="I259" i="11"/>
  <c r="I260" i="11"/>
  <c r="I261" i="11"/>
  <c r="I263" i="11"/>
  <c r="I264" i="11"/>
  <c r="I266" i="11"/>
  <c r="I267" i="11"/>
  <c r="I268" i="11"/>
  <c r="I269" i="11"/>
  <c r="I270" i="11"/>
  <c r="I271" i="11"/>
  <c r="I273" i="11"/>
  <c r="I275" i="11"/>
  <c r="I276" i="11"/>
  <c r="I277" i="11"/>
  <c r="I278" i="11"/>
  <c r="I279" i="11"/>
  <c r="I280" i="11"/>
  <c r="I281" i="11"/>
  <c r="I282" i="11"/>
  <c r="I284" i="11"/>
  <c r="I285" i="11"/>
  <c r="I286" i="11"/>
  <c r="I287" i="11"/>
  <c r="I288" i="11"/>
  <c r="I289" i="11"/>
  <c r="I290" i="11"/>
  <c r="I291" i="11"/>
  <c r="I292" i="11"/>
  <c r="I294" i="11"/>
  <c r="I295" i="11"/>
  <c r="I296" i="11"/>
  <c r="I297" i="11"/>
  <c r="I299" i="11"/>
  <c r="I300" i="11"/>
  <c r="I301" i="11"/>
  <c r="I302" i="11"/>
  <c r="I303" i="11"/>
  <c r="I304" i="11"/>
  <c r="I305" i="11"/>
  <c r="I306" i="11"/>
  <c r="I307" i="11"/>
  <c r="I310" i="11"/>
  <c r="I311" i="11"/>
  <c r="I312" i="11"/>
  <c r="I313" i="11"/>
  <c r="I314" i="11"/>
  <c r="I315" i="11"/>
  <c r="I316" i="11"/>
  <c r="I317" i="11"/>
  <c r="I319" i="11"/>
  <c r="I320" i="11"/>
  <c r="I321" i="11"/>
  <c r="I322" i="11"/>
  <c r="I323" i="11"/>
  <c r="I324" i="11"/>
  <c r="I325" i="11"/>
  <c r="I326" i="11"/>
  <c r="I328" i="11"/>
  <c r="I329" i="11"/>
  <c r="I332" i="11"/>
  <c r="I333" i="11"/>
  <c r="I335" i="11"/>
  <c r="I336" i="11"/>
  <c r="I337" i="11"/>
  <c r="I338" i="11"/>
  <c r="I339" i="11"/>
  <c r="I340" i="11"/>
  <c r="I341" i="11"/>
  <c r="I342" i="11"/>
  <c r="I343" i="11"/>
  <c r="I345" i="11"/>
  <c r="I346" i="11"/>
  <c r="I347" i="11"/>
  <c r="I348" i="11"/>
  <c r="I349" i="11"/>
  <c r="I350" i="11"/>
  <c r="I352" i="11"/>
  <c r="I353" i="11"/>
  <c r="I354" i="11"/>
  <c r="I355" i="11"/>
  <c r="I356" i="11"/>
  <c r="I357" i="11"/>
  <c r="I358" i="11"/>
  <c r="I359" i="11"/>
  <c r="I360" i="11"/>
  <c r="I362" i="11"/>
  <c r="I363" i="11"/>
  <c r="I364" i="11"/>
  <c r="I365" i="11"/>
  <c r="I366" i="11"/>
  <c r="I367" i="11"/>
  <c r="I368" i="11"/>
  <c r="I369" i="11"/>
  <c r="I370" i="11"/>
  <c r="I372" i="11"/>
  <c r="I373" i="11"/>
  <c r="I375" i="11"/>
  <c r="I376" i="11"/>
  <c r="I377" i="11"/>
  <c r="I380" i="11"/>
  <c r="I381" i="11"/>
  <c r="I382" i="11"/>
  <c r="I383" i="11"/>
  <c r="I384" i="11"/>
  <c r="I385" i="11"/>
  <c r="I387" i="11"/>
  <c r="I388" i="11"/>
  <c r="I389" i="11"/>
  <c r="I390" i="11"/>
  <c r="I391" i="11"/>
  <c r="I393" i="11"/>
  <c r="I394" i="11"/>
  <c r="I395" i="11"/>
  <c r="I398" i="11"/>
  <c r="I399" i="11"/>
  <c r="I400" i="11"/>
  <c r="I401" i="11"/>
  <c r="I402" i="11"/>
  <c r="I403" i="11"/>
  <c r="I404" i="11"/>
  <c r="I405" i="11"/>
  <c r="I407" i="11"/>
  <c r="I408" i="11"/>
  <c r="I409" i="11"/>
  <c r="I410" i="11"/>
  <c r="I411" i="11"/>
  <c r="I412" i="11"/>
  <c r="I413" i="11"/>
  <c r="I414" i="11"/>
  <c r="I416" i="11"/>
  <c r="I417" i="11"/>
  <c r="I419" i="11"/>
  <c r="I420" i="11"/>
  <c r="I422" i="11"/>
  <c r="I424" i="11"/>
  <c r="I425" i="11"/>
  <c r="I427" i="11"/>
  <c r="M14" i="15"/>
  <c r="B51" i="22"/>
  <c r="O70" i="22" s="1"/>
  <c r="E14" i="15"/>
  <c r="U115" i="22"/>
  <c r="AN25" i="22"/>
  <c r="AA18" i="22"/>
  <c r="A18" i="22"/>
  <c r="AO13" i="22"/>
  <c r="AN13" i="22"/>
  <c r="Y15" i="22" s="1"/>
  <c r="Z13" i="22"/>
  <c r="A13" i="22"/>
  <c r="A11" i="22"/>
  <c r="L8" i="22"/>
  <c r="AG5" i="22"/>
  <c r="AD5" i="22"/>
  <c r="G426" i="11"/>
  <c r="G423" i="11"/>
  <c r="G421" i="11"/>
  <c r="G418" i="11"/>
  <c r="G415" i="11"/>
  <c r="G396" i="11" s="1"/>
  <c r="G406" i="11"/>
  <c r="G397" i="11"/>
  <c r="G392" i="11"/>
  <c r="G386" i="11"/>
  <c r="G379" i="11"/>
  <c r="G378" i="11"/>
  <c r="G374" i="11"/>
  <c r="G371" i="11"/>
  <c r="G361" i="11"/>
  <c r="G351" i="11"/>
  <c r="G344" i="11"/>
  <c r="G334" i="11"/>
  <c r="G331" i="11"/>
  <c r="G330" i="11"/>
  <c r="G327" i="11"/>
  <c r="G318" i="11"/>
  <c r="G309" i="11"/>
  <c r="G308" i="11" s="1"/>
  <c r="G298" i="11"/>
  <c r="G293" i="11"/>
  <c r="G283" i="11"/>
  <c r="G274" i="11"/>
  <c r="G272" i="11"/>
  <c r="G265" i="11"/>
  <c r="G262" i="11"/>
  <c r="G257" i="11"/>
  <c r="G250" i="11"/>
  <c r="G245" i="11"/>
  <c r="G239" i="11"/>
  <c r="G237" i="11"/>
  <c r="G230" i="11"/>
  <c r="G226" i="11"/>
  <c r="G217" i="11"/>
  <c r="G207" i="11"/>
  <c r="G201" i="11"/>
  <c r="G191" i="11"/>
  <c r="G180" i="11"/>
  <c r="G174" i="11"/>
  <c r="G164" i="11"/>
  <c r="G156" i="11"/>
  <c r="G146" i="11"/>
  <c r="G136" i="11"/>
  <c r="G126" i="11"/>
  <c r="G116" i="11"/>
  <c r="G106" i="11"/>
  <c r="G105" i="11" s="1"/>
  <c r="G95" i="11"/>
  <c r="G91" i="11"/>
  <c r="G85" i="11"/>
  <c r="G82" i="11"/>
  <c r="G74" i="11"/>
  <c r="G64" i="11"/>
  <c r="G54" i="11"/>
  <c r="G50" i="11"/>
  <c r="G40" i="11" s="1"/>
  <c r="G41" i="11"/>
  <c r="G37" i="11"/>
  <c r="G35" i="11"/>
  <c r="G28" i="11"/>
  <c r="G23" i="11"/>
  <c r="G14" i="11"/>
  <c r="G9" i="11"/>
  <c r="G4" i="11"/>
  <c r="I6" i="4"/>
  <c r="I7" i="4"/>
  <c r="I8" i="4"/>
  <c r="I9" i="4"/>
  <c r="I10" i="4"/>
  <c r="I11" i="4"/>
  <c r="I12" i="4"/>
  <c r="I15" i="4"/>
  <c r="I16" i="4"/>
  <c r="I18" i="4"/>
  <c r="I19" i="4"/>
  <c r="I21" i="4"/>
  <c r="I22" i="4"/>
  <c r="I23" i="4"/>
  <c r="I24" i="4"/>
  <c r="I25" i="4"/>
  <c r="I26" i="4"/>
  <c r="I27" i="4"/>
  <c r="I30" i="4"/>
  <c r="I32" i="4"/>
  <c r="I34" i="4"/>
  <c r="I36" i="4"/>
  <c r="I37" i="4"/>
  <c r="I38" i="4"/>
  <c r="I40" i="4"/>
  <c r="I43" i="4"/>
  <c r="I45" i="4"/>
  <c r="I46" i="4"/>
  <c r="I47" i="4"/>
  <c r="I48" i="4"/>
  <c r="I49" i="4"/>
  <c r="I53" i="4"/>
  <c r="I57" i="4"/>
  <c r="I58" i="4"/>
  <c r="I59" i="4"/>
  <c r="I60" i="4"/>
  <c r="I61" i="4"/>
  <c r="I63" i="4"/>
  <c r="I65" i="4"/>
  <c r="I66" i="4"/>
  <c r="I67" i="4"/>
  <c r="I68" i="4"/>
  <c r="I70" i="4"/>
  <c r="I71" i="4"/>
  <c r="I72" i="4"/>
  <c r="I73" i="4"/>
  <c r="I74" i="4"/>
  <c r="I75" i="4"/>
  <c r="I78" i="4"/>
  <c r="I79" i="4"/>
  <c r="I80" i="4"/>
  <c r="I81" i="4"/>
  <c r="I83" i="4"/>
  <c r="I84" i="4"/>
  <c r="I85" i="4"/>
  <c r="I87" i="4"/>
  <c r="I88" i="4"/>
  <c r="I89" i="4"/>
  <c r="I90" i="4"/>
  <c r="I91" i="4"/>
  <c r="I92" i="4"/>
  <c r="I93" i="4"/>
  <c r="I95" i="4"/>
  <c r="I96" i="4"/>
  <c r="I97" i="4"/>
  <c r="I98" i="4"/>
  <c r="I100" i="4"/>
  <c r="I101" i="4"/>
  <c r="I102" i="4"/>
  <c r="I104" i="4"/>
  <c r="I105" i="4"/>
  <c r="I106" i="4"/>
  <c r="I108" i="4"/>
  <c r="I109" i="4"/>
  <c r="I110" i="4"/>
  <c r="I111" i="4"/>
  <c r="I113" i="4"/>
  <c r="I114" i="4"/>
  <c r="I115" i="4"/>
  <c r="I116" i="4"/>
  <c r="I117" i="4"/>
  <c r="I118" i="4"/>
  <c r="I120" i="4"/>
  <c r="I121" i="4"/>
  <c r="I122" i="4"/>
  <c r="I123" i="4"/>
  <c r="I124" i="4"/>
  <c r="I125" i="4"/>
  <c r="I126" i="4"/>
  <c r="I127" i="4"/>
  <c r="I129" i="4"/>
  <c r="I130" i="4"/>
  <c r="I131" i="4"/>
  <c r="I132" i="4"/>
  <c r="I133" i="4"/>
  <c r="I134" i="4"/>
  <c r="I135" i="4"/>
  <c r="I136" i="4"/>
  <c r="I138" i="4"/>
  <c r="I139" i="4"/>
  <c r="I140" i="4"/>
  <c r="I142" i="4"/>
  <c r="I143" i="4"/>
  <c r="I144" i="4"/>
  <c r="I146" i="4"/>
  <c r="I147" i="4"/>
  <c r="I148" i="4"/>
  <c r="I149" i="4"/>
  <c r="I150" i="4"/>
  <c r="I151" i="4"/>
  <c r="I154" i="4"/>
  <c r="I155" i="4"/>
  <c r="I156" i="4"/>
  <c r="I157" i="4"/>
  <c r="I158" i="4"/>
  <c r="I161" i="4"/>
  <c r="I163" i="4"/>
  <c r="I165" i="4"/>
  <c r="I167" i="4"/>
  <c r="I168" i="4"/>
  <c r="I169" i="4"/>
  <c r="I171" i="4"/>
  <c r="I175" i="4"/>
  <c r="I176" i="4"/>
  <c r="I177" i="4"/>
  <c r="I178" i="4"/>
  <c r="I179" i="4"/>
  <c r="I181" i="4"/>
  <c r="I182" i="4"/>
  <c r="I183" i="4"/>
  <c r="I184" i="4"/>
  <c r="I186" i="4"/>
  <c r="I187" i="4"/>
  <c r="I188" i="4"/>
  <c r="I189" i="4"/>
  <c r="I190" i="4"/>
  <c r="I191" i="4"/>
  <c r="I192" i="4"/>
  <c r="I193" i="4"/>
  <c r="I194" i="4"/>
  <c r="I197" i="4"/>
  <c r="I200" i="4"/>
  <c r="I204" i="4"/>
  <c r="I206" i="4"/>
  <c r="I208" i="4"/>
  <c r="I210" i="4"/>
  <c r="I212" i="4"/>
  <c r="I214" i="4"/>
  <c r="I216" i="4"/>
  <c r="I217" i="4"/>
  <c r="I220" i="4"/>
  <c r="I223" i="4"/>
  <c r="I227" i="4"/>
  <c r="I229" i="4"/>
  <c r="I231" i="4"/>
  <c r="I233" i="4"/>
  <c r="I235" i="4"/>
  <c r="I236" i="4"/>
  <c r="I240" i="4"/>
  <c r="I241" i="4"/>
  <c r="I244" i="4"/>
  <c r="I245" i="4"/>
  <c r="I246" i="4"/>
  <c r="I247" i="4"/>
  <c r="I250" i="4"/>
  <c r="I254" i="4"/>
  <c r="I255" i="4"/>
  <c r="I258" i="4"/>
  <c r="I260" i="4"/>
  <c r="I263" i="4"/>
  <c r="I264" i="4"/>
  <c r="I265" i="4"/>
  <c r="I268" i="4"/>
  <c r="I269" i="4"/>
  <c r="I270" i="4"/>
  <c r="I274" i="4"/>
  <c r="I275" i="4"/>
  <c r="I276" i="4"/>
  <c r="I277" i="4"/>
  <c r="G273" i="4"/>
  <c r="G272" i="4"/>
  <c r="G271" i="4"/>
  <c r="G267" i="4"/>
  <c r="G266" i="4" s="1"/>
  <c r="G262" i="4"/>
  <c r="G261" i="4" s="1"/>
  <c r="G259" i="4"/>
  <c r="G257" i="4"/>
  <c r="G253" i="4"/>
  <c r="G252" i="4"/>
  <c r="G249" i="4"/>
  <c r="G248" i="4" s="1"/>
  <c r="G243" i="4"/>
  <c r="G242" i="4" s="1"/>
  <c r="G239" i="4"/>
  <c r="G238" i="4"/>
  <c r="G234" i="4"/>
  <c r="I234" i="4" s="1"/>
  <c r="G232" i="4"/>
  <c r="G230" i="4"/>
  <c r="G228" i="4"/>
  <c r="G226" i="4"/>
  <c r="G225" i="4" s="1"/>
  <c r="G224" i="4" s="1"/>
  <c r="G222" i="4"/>
  <c r="G221" i="4" s="1"/>
  <c r="G219" i="4"/>
  <c r="G218" i="4"/>
  <c r="G215" i="4"/>
  <c r="G213" i="4"/>
  <c r="G211" i="4"/>
  <c r="G209" i="4"/>
  <c r="G207" i="4"/>
  <c r="G205" i="4"/>
  <c r="G203" i="4"/>
  <c r="G199" i="4"/>
  <c r="G198" i="4" s="1"/>
  <c r="G196" i="4"/>
  <c r="G195" i="4" s="1"/>
  <c r="G185" i="4"/>
  <c r="G180" i="4"/>
  <c r="G174" i="4"/>
  <c r="G170" i="4"/>
  <c r="G166" i="4"/>
  <c r="G164" i="4"/>
  <c r="G162" i="4"/>
  <c r="G160" i="4"/>
  <c r="G153" i="4"/>
  <c r="G152" i="4" s="1"/>
  <c r="I152" i="4" s="1"/>
  <c r="G145" i="4"/>
  <c r="G141" i="4"/>
  <c r="G137" i="4"/>
  <c r="G128" i="4"/>
  <c r="G119" i="4"/>
  <c r="G112" i="4"/>
  <c r="G107" i="4"/>
  <c r="I107" i="4" s="1"/>
  <c r="G103" i="4"/>
  <c r="G99" i="4"/>
  <c r="G94" i="4"/>
  <c r="G86" i="4"/>
  <c r="G82" i="4"/>
  <c r="G77" i="4"/>
  <c r="G69" i="4"/>
  <c r="G64" i="4"/>
  <c r="I64" i="4" s="1"/>
  <c r="G62" i="4"/>
  <c r="G56" i="4"/>
  <c r="G55" i="4" s="1"/>
  <c r="G52" i="4"/>
  <c r="G51" i="4" s="1"/>
  <c r="G50" i="4" s="1"/>
  <c r="G44" i="4"/>
  <c r="G42" i="4"/>
  <c r="G41" i="4" s="1"/>
  <c r="G39" i="4"/>
  <c r="G35" i="4"/>
  <c r="G33" i="4"/>
  <c r="G31" i="4"/>
  <c r="G29" i="4"/>
  <c r="G28" i="4" s="1"/>
  <c r="G20" i="4"/>
  <c r="G17" i="4"/>
  <c r="G14" i="4"/>
  <c r="G5" i="4"/>
  <c r="G4" i="4"/>
  <c r="C219" i="4"/>
  <c r="C222" i="4"/>
  <c r="C221" i="4" s="1"/>
  <c r="C226" i="4"/>
  <c r="C228" i="4"/>
  <c r="I228" i="4" s="1"/>
  <c r="C230" i="4"/>
  <c r="I230" i="4" s="1"/>
  <c r="C232" i="4"/>
  <c r="I232" i="4" s="1"/>
  <c r="C234" i="4"/>
  <c r="C239" i="4"/>
  <c r="C238" i="4" s="1"/>
  <c r="C243" i="4"/>
  <c r="C253" i="4"/>
  <c r="C252" i="4"/>
  <c r="C251" i="4" s="1"/>
  <c r="C257" i="4"/>
  <c r="C259" i="4"/>
  <c r="C262" i="4"/>
  <c r="C261" i="4"/>
  <c r="C267" i="4"/>
  <c r="C266" i="4"/>
  <c r="C273" i="4"/>
  <c r="C272" i="4"/>
  <c r="C271" i="4" s="1"/>
  <c r="I271" i="4" s="1"/>
  <c r="F13" i="15" s="1"/>
  <c r="H259" i="4"/>
  <c r="F259" i="4"/>
  <c r="E259" i="4"/>
  <c r="D259" i="4"/>
  <c r="H226" i="4"/>
  <c r="F226" i="4"/>
  <c r="E226" i="4"/>
  <c r="D226" i="4"/>
  <c r="D225" i="4" s="1"/>
  <c r="D224" i="4" s="1"/>
  <c r="H232" i="4"/>
  <c r="H234" i="4"/>
  <c r="F234" i="4"/>
  <c r="E234" i="4"/>
  <c r="D234" i="4"/>
  <c r="F232" i="4"/>
  <c r="E232" i="4"/>
  <c r="D232" i="4"/>
  <c r="H230" i="4"/>
  <c r="F230" i="4"/>
  <c r="E230" i="4"/>
  <c r="D230" i="4"/>
  <c r="H228" i="4"/>
  <c r="F228" i="4"/>
  <c r="E228" i="4"/>
  <c r="D228" i="4"/>
  <c r="H219" i="4"/>
  <c r="H218" i="4" s="1"/>
  <c r="I218" i="4" s="1"/>
  <c r="F219" i="4"/>
  <c r="F218" i="4" s="1"/>
  <c r="E219" i="4"/>
  <c r="E218" i="4"/>
  <c r="D219" i="4"/>
  <c r="D218" i="4" s="1"/>
  <c r="H222" i="4"/>
  <c r="H221" i="4"/>
  <c r="H203" i="4"/>
  <c r="F203" i="4"/>
  <c r="E203" i="4"/>
  <c r="D203" i="4"/>
  <c r="D202" i="4" s="1"/>
  <c r="C203" i="4"/>
  <c r="H205" i="4"/>
  <c r="F205" i="4"/>
  <c r="E205" i="4"/>
  <c r="D205" i="4"/>
  <c r="C205" i="4"/>
  <c r="I205" i="4" s="1"/>
  <c r="H207" i="4"/>
  <c r="F207" i="4"/>
  <c r="F202" i="4" s="1"/>
  <c r="F201" i="4" s="1"/>
  <c r="E207" i="4"/>
  <c r="D207" i="4"/>
  <c r="C207" i="4"/>
  <c r="H209" i="4"/>
  <c r="F209" i="4"/>
  <c r="E209" i="4"/>
  <c r="D209" i="4"/>
  <c r="C209" i="4"/>
  <c r="I209" i="4" s="1"/>
  <c r="H211" i="4"/>
  <c r="F211" i="4"/>
  <c r="E211" i="4"/>
  <c r="D211" i="4"/>
  <c r="C211" i="4"/>
  <c r="I211" i="4"/>
  <c r="H213" i="4"/>
  <c r="F213" i="4"/>
  <c r="E213" i="4"/>
  <c r="D213" i="4"/>
  <c r="C213" i="4"/>
  <c r="I213" i="4" s="1"/>
  <c r="H215" i="4"/>
  <c r="F215" i="4"/>
  <c r="E215" i="4"/>
  <c r="D215" i="4"/>
  <c r="C215" i="4"/>
  <c r="F222" i="4"/>
  <c r="F221" i="4" s="1"/>
  <c r="E222" i="4"/>
  <c r="E221" i="4"/>
  <c r="D222" i="4"/>
  <c r="H199" i="4"/>
  <c r="H198" i="4" s="1"/>
  <c r="F199" i="4"/>
  <c r="F198" i="4" s="1"/>
  <c r="E199" i="4"/>
  <c r="E198" i="4"/>
  <c r="D199" i="4"/>
  <c r="D198" i="4" s="1"/>
  <c r="C199" i="4"/>
  <c r="G159" i="4"/>
  <c r="C256" i="4"/>
  <c r="C218" i="4"/>
  <c r="F225" i="4"/>
  <c r="F224" i="4" s="1"/>
  <c r="C198" i="4"/>
  <c r="C31" i="4"/>
  <c r="H174" i="4"/>
  <c r="C174" i="4"/>
  <c r="H273" i="4"/>
  <c r="H272" i="4" s="1"/>
  <c r="H271" i="4" s="1"/>
  <c r="F273" i="4"/>
  <c r="F272" i="4" s="1"/>
  <c r="F271" i="4" s="1"/>
  <c r="E273" i="4"/>
  <c r="E272" i="4"/>
  <c r="E271" i="4" s="1"/>
  <c r="D273" i="4"/>
  <c r="D272" i="4"/>
  <c r="D271" i="4" s="1"/>
  <c r="H253" i="4"/>
  <c r="H252" i="4" s="1"/>
  <c r="F253" i="4"/>
  <c r="F252" i="4" s="1"/>
  <c r="E253" i="4"/>
  <c r="D253" i="4"/>
  <c r="D252" i="4"/>
  <c r="H267" i="4"/>
  <c r="I267" i="4" s="1"/>
  <c r="F267" i="4"/>
  <c r="F266" i="4"/>
  <c r="E267" i="4"/>
  <c r="D267" i="4"/>
  <c r="D266" i="4" s="1"/>
  <c r="H262" i="4"/>
  <c r="H261" i="4"/>
  <c r="F262" i="4"/>
  <c r="F261" i="4" s="1"/>
  <c r="E262" i="4"/>
  <c r="E261" i="4" s="1"/>
  <c r="D262" i="4"/>
  <c r="D261" i="4" s="1"/>
  <c r="H257" i="4"/>
  <c r="H256" i="4"/>
  <c r="F257" i="4"/>
  <c r="E257" i="4"/>
  <c r="E256" i="4"/>
  <c r="D257" i="4"/>
  <c r="D256" i="4"/>
  <c r="H249" i="4"/>
  <c r="H248" i="4"/>
  <c r="F249" i="4"/>
  <c r="I249" i="4" s="1"/>
  <c r="F248" i="4"/>
  <c r="E249" i="4"/>
  <c r="D249" i="4"/>
  <c r="D248" i="4" s="1"/>
  <c r="C249" i="4"/>
  <c r="H243" i="4"/>
  <c r="H242" i="4"/>
  <c r="F243" i="4"/>
  <c r="I243" i="4" s="1"/>
  <c r="F242" i="4"/>
  <c r="F237" i="4" s="1"/>
  <c r="E243" i="4"/>
  <c r="D243" i="4"/>
  <c r="D242" i="4" s="1"/>
  <c r="H239" i="4"/>
  <c r="H238" i="4" s="1"/>
  <c r="H237" i="4" s="1"/>
  <c r="F239" i="4"/>
  <c r="F238" i="4"/>
  <c r="E239" i="4"/>
  <c r="D239" i="4"/>
  <c r="D238" i="4" s="1"/>
  <c r="I238" i="4" s="1"/>
  <c r="H196" i="4"/>
  <c r="H195" i="4" s="1"/>
  <c r="F196" i="4"/>
  <c r="F195" i="4"/>
  <c r="E196" i="4"/>
  <c r="E195" i="4" s="1"/>
  <c r="D196" i="4"/>
  <c r="D195" i="4" s="1"/>
  <c r="C196" i="4"/>
  <c r="I196" i="4" s="1"/>
  <c r="H185" i="4"/>
  <c r="F185" i="4"/>
  <c r="E185" i="4"/>
  <c r="E173" i="4" s="1"/>
  <c r="E172" i="4" s="1"/>
  <c r="D185" i="4"/>
  <c r="C185" i="4"/>
  <c r="H180" i="4"/>
  <c r="F180" i="4"/>
  <c r="E180" i="4"/>
  <c r="D180" i="4"/>
  <c r="I180" i="4" s="1"/>
  <c r="C180" i="4"/>
  <c r="F174" i="4"/>
  <c r="E174" i="4"/>
  <c r="D174" i="4"/>
  <c r="C170" i="4"/>
  <c r="H170" i="4"/>
  <c r="H159" i="4" s="1"/>
  <c r="H166" i="4"/>
  <c r="H164" i="4"/>
  <c r="H162" i="4"/>
  <c r="H160" i="4"/>
  <c r="C160" i="4"/>
  <c r="H153" i="4"/>
  <c r="H152" i="4"/>
  <c r="F153" i="4"/>
  <c r="F152" i="4" s="1"/>
  <c r="E153" i="4"/>
  <c r="D153" i="4"/>
  <c r="D152" i="4"/>
  <c r="C153" i="4"/>
  <c r="H145" i="4"/>
  <c r="F145" i="4"/>
  <c r="E145" i="4"/>
  <c r="D145" i="4"/>
  <c r="C145" i="4"/>
  <c r="I145" i="4" s="1"/>
  <c r="H141" i="4"/>
  <c r="F141" i="4"/>
  <c r="E141" i="4"/>
  <c r="D141" i="4"/>
  <c r="I141" i="4" s="1"/>
  <c r="C141" i="4"/>
  <c r="H137" i="4"/>
  <c r="F137" i="4"/>
  <c r="E137" i="4"/>
  <c r="D137" i="4"/>
  <c r="C137" i="4"/>
  <c r="I137" i="4"/>
  <c r="H128" i="4"/>
  <c r="F128" i="4"/>
  <c r="E128" i="4"/>
  <c r="I128" i="4" s="1"/>
  <c r="D128" i="4"/>
  <c r="C128" i="4"/>
  <c r="H119" i="4"/>
  <c r="F119" i="4"/>
  <c r="E119" i="4"/>
  <c r="I119" i="4" s="1"/>
  <c r="D119" i="4"/>
  <c r="C119" i="4"/>
  <c r="H112" i="4"/>
  <c r="F112" i="4"/>
  <c r="E112" i="4"/>
  <c r="D112" i="4"/>
  <c r="C112" i="4"/>
  <c r="I112" i="4" s="1"/>
  <c r="H107" i="4"/>
  <c r="F107" i="4"/>
  <c r="E107" i="4"/>
  <c r="D107" i="4"/>
  <c r="C107" i="4"/>
  <c r="H103" i="4"/>
  <c r="H76" i="4" s="1"/>
  <c r="H54" i="4" s="1"/>
  <c r="F103" i="4"/>
  <c r="E103" i="4"/>
  <c r="D103" i="4"/>
  <c r="C103" i="4"/>
  <c r="H99" i="4"/>
  <c r="F99" i="4"/>
  <c r="E99" i="4"/>
  <c r="D99" i="4"/>
  <c r="C99" i="4"/>
  <c r="H94" i="4"/>
  <c r="F94" i="4"/>
  <c r="E94" i="4"/>
  <c r="D94" i="4"/>
  <c r="C94" i="4"/>
  <c r="I94" i="4" s="1"/>
  <c r="H86" i="4"/>
  <c r="F86" i="4"/>
  <c r="E86" i="4"/>
  <c r="D86" i="4"/>
  <c r="C86" i="4"/>
  <c r="H82" i="4"/>
  <c r="F82" i="4"/>
  <c r="E82" i="4"/>
  <c r="D82" i="4"/>
  <c r="C82" i="4"/>
  <c r="I82" i="4" s="1"/>
  <c r="H77" i="4"/>
  <c r="F77" i="4"/>
  <c r="E77" i="4"/>
  <c r="D77" i="4"/>
  <c r="C77" i="4"/>
  <c r="H69" i="4"/>
  <c r="F69" i="4"/>
  <c r="E69" i="4"/>
  <c r="D69" i="4"/>
  <c r="D55" i="4" s="1"/>
  <c r="I69" i="4"/>
  <c r="C69" i="4"/>
  <c r="C55" i="4" s="1"/>
  <c r="H64" i="4"/>
  <c r="F64" i="4"/>
  <c r="E64" i="4"/>
  <c r="D64" i="4"/>
  <c r="C64" i="4"/>
  <c r="H62" i="4"/>
  <c r="F62" i="4"/>
  <c r="I62" i="4" s="1"/>
  <c r="E62" i="4"/>
  <c r="D62" i="4"/>
  <c r="C62" i="4"/>
  <c r="H56" i="4"/>
  <c r="F56" i="4"/>
  <c r="E56" i="4"/>
  <c r="I56" i="4" s="1"/>
  <c r="D56" i="4"/>
  <c r="C56" i="4"/>
  <c r="F170" i="4"/>
  <c r="E170" i="4"/>
  <c r="D170" i="4"/>
  <c r="F166" i="4"/>
  <c r="E166" i="4"/>
  <c r="D166" i="4"/>
  <c r="C166" i="4"/>
  <c r="F164" i="4"/>
  <c r="E164" i="4"/>
  <c r="D164" i="4"/>
  <c r="C164" i="4"/>
  <c r="I164" i="4" s="1"/>
  <c r="F162" i="4"/>
  <c r="E162" i="4"/>
  <c r="I162" i="4" s="1"/>
  <c r="D162" i="4"/>
  <c r="C162" i="4"/>
  <c r="F160" i="4"/>
  <c r="E160" i="4"/>
  <c r="D160" i="4"/>
  <c r="D159" i="4" s="1"/>
  <c r="I160" i="4"/>
  <c r="H52" i="4"/>
  <c r="H51" i="4"/>
  <c r="H50" i="4" s="1"/>
  <c r="F52" i="4"/>
  <c r="F51" i="4" s="1"/>
  <c r="F50" i="4" s="1"/>
  <c r="E52" i="4"/>
  <c r="E51" i="4" s="1"/>
  <c r="D52" i="4"/>
  <c r="D51" i="4"/>
  <c r="D50" i="4" s="1"/>
  <c r="C52" i="4"/>
  <c r="H44" i="4"/>
  <c r="F44" i="4"/>
  <c r="E44" i="4"/>
  <c r="D44" i="4"/>
  <c r="C44" i="4"/>
  <c r="H42" i="4"/>
  <c r="H41" i="4"/>
  <c r="F42" i="4"/>
  <c r="F41" i="4"/>
  <c r="E42" i="4"/>
  <c r="E41" i="4" s="1"/>
  <c r="D42" i="4"/>
  <c r="H39" i="4"/>
  <c r="F39" i="4"/>
  <c r="E39" i="4"/>
  <c r="D39" i="4"/>
  <c r="C39" i="4"/>
  <c r="I39" i="4" s="1"/>
  <c r="H35" i="4"/>
  <c r="F35" i="4"/>
  <c r="E35" i="4"/>
  <c r="D35" i="4"/>
  <c r="C35" i="4"/>
  <c r="H31" i="4"/>
  <c r="F31" i="4"/>
  <c r="E31" i="4"/>
  <c r="D31" i="4"/>
  <c r="I31" i="4"/>
  <c r="H33" i="4"/>
  <c r="F33" i="4"/>
  <c r="E33" i="4"/>
  <c r="D33" i="4"/>
  <c r="H29" i="4"/>
  <c r="H28" i="4" s="1"/>
  <c r="F29" i="4"/>
  <c r="E29" i="4"/>
  <c r="E28" i="4" s="1"/>
  <c r="D29" i="4"/>
  <c r="C33" i="4"/>
  <c r="C29" i="4"/>
  <c r="C28" i="4" s="1"/>
  <c r="H20" i="4"/>
  <c r="F20" i="4"/>
  <c r="E20" i="4"/>
  <c r="E13" i="4"/>
  <c r="D20" i="4"/>
  <c r="D13" i="4" s="1"/>
  <c r="C20" i="4"/>
  <c r="H17" i="4"/>
  <c r="F17" i="4"/>
  <c r="E17" i="4"/>
  <c r="D17" i="4"/>
  <c r="C17" i="4"/>
  <c r="I17" i="4" s="1"/>
  <c r="H14" i="4"/>
  <c r="H13" i="4" s="1"/>
  <c r="F14" i="4"/>
  <c r="F13" i="4" s="1"/>
  <c r="E14" i="4"/>
  <c r="D14" i="4"/>
  <c r="C14" i="4"/>
  <c r="I14" i="4" s="1"/>
  <c r="H5" i="4"/>
  <c r="H4" i="4"/>
  <c r="F5" i="4"/>
  <c r="F4" i="4" s="1"/>
  <c r="E5" i="4"/>
  <c r="E4" i="4" s="1"/>
  <c r="D5" i="4"/>
  <c r="D4" i="4" s="1"/>
  <c r="C5" i="4"/>
  <c r="I5" i="4" s="1"/>
  <c r="C4" i="4"/>
  <c r="F4" i="18"/>
  <c r="G4" i="18" s="1"/>
  <c r="F5" i="18"/>
  <c r="G5" i="18" s="1"/>
  <c r="F6" i="18"/>
  <c r="G6" i="18" s="1"/>
  <c r="F7" i="18"/>
  <c r="G7" i="18" s="1"/>
  <c r="F8" i="18"/>
  <c r="G8" i="18" s="1"/>
  <c r="F9" i="18"/>
  <c r="G9" i="18" s="1"/>
  <c r="F10" i="18"/>
  <c r="C195" i="4"/>
  <c r="I170" i="4"/>
  <c r="I262" i="4"/>
  <c r="C152" i="4"/>
  <c r="E248" i="4"/>
  <c r="E242" i="4"/>
  <c r="C159" i="4"/>
  <c r="H55" i="4"/>
  <c r="M3" i="9"/>
  <c r="C421" i="11"/>
  <c r="H239" i="11"/>
  <c r="F239" i="11"/>
  <c r="E239" i="11"/>
  <c r="D239" i="11"/>
  <c r="C239" i="11"/>
  <c r="H237" i="11"/>
  <c r="F237" i="11"/>
  <c r="E237" i="11"/>
  <c r="D237" i="11"/>
  <c r="C237" i="11"/>
  <c r="H226" i="11"/>
  <c r="F226" i="11"/>
  <c r="E226" i="11"/>
  <c r="D226" i="11"/>
  <c r="I226" i="11" s="1"/>
  <c r="C226" i="11"/>
  <c r="H207" i="11"/>
  <c r="F207" i="11"/>
  <c r="E207" i="11"/>
  <c r="D207" i="11"/>
  <c r="C207" i="11"/>
  <c r="I207" i="11"/>
  <c r="C180" i="11"/>
  <c r="I180" i="11" s="1"/>
  <c r="H180" i="11"/>
  <c r="D180" i="11"/>
  <c r="G3" i="18"/>
  <c r="K259" i="10"/>
  <c r="M259" i="10"/>
  <c r="N259" i="10"/>
  <c r="O259" i="10"/>
  <c r="P259" i="10"/>
  <c r="Q259" i="10"/>
  <c r="R259" i="10"/>
  <c r="J259" i="10"/>
  <c r="E89" i="9"/>
  <c r="F89" i="9"/>
  <c r="G89" i="9"/>
  <c r="H89" i="9"/>
  <c r="I89" i="9"/>
  <c r="J89" i="9"/>
  <c r="K89" i="9"/>
  <c r="L89" i="9"/>
  <c r="D89" i="9"/>
  <c r="H426" i="11"/>
  <c r="H423" i="11"/>
  <c r="H421" i="11"/>
  <c r="H418" i="11"/>
  <c r="H415" i="11"/>
  <c r="H406" i="11"/>
  <c r="H397" i="11"/>
  <c r="H396" i="11" s="1"/>
  <c r="H392" i="11"/>
  <c r="H386" i="11"/>
  <c r="H379" i="11"/>
  <c r="H374" i="11"/>
  <c r="H371" i="11"/>
  <c r="H361" i="11"/>
  <c r="H351" i="11"/>
  <c r="H344" i="11"/>
  <c r="H330" i="11" s="1"/>
  <c r="H334" i="11"/>
  <c r="H331" i="11"/>
  <c r="H327" i="11"/>
  <c r="H318" i="11"/>
  <c r="H309" i="11"/>
  <c r="H298" i="11"/>
  <c r="H293" i="11"/>
  <c r="H283" i="11"/>
  <c r="H249" i="11" s="1"/>
  <c r="H274" i="11"/>
  <c r="H272" i="11"/>
  <c r="H265" i="11"/>
  <c r="H262" i="11"/>
  <c r="H257" i="11"/>
  <c r="H250" i="11"/>
  <c r="H245" i="11"/>
  <c r="H230" i="11"/>
  <c r="I230" i="11" s="1"/>
  <c r="H217" i="11"/>
  <c r="H201" i="11"/>
  <c r="H191" i="11"/>
  <c r="H174" i="11"/>
  <c r="H164" i="11"/>
  <c r="H156" i="11"/>
  <c r="H146" i="11"/>
  <c r="H136" i="11"/>
  <c r="H105" i="11" s="1"/>
  <c r="H126" i="11"/>
  <c r="H116" i="11"/>
  <c r="H106" i="11"/>
  <c r="H95" i="11"/>
  <c r="H91" i="11"/>
  <c r="H85" i="11"/>
  <c r="H82" i="11"/>
  <c r="H74" i="11"/>
  <c r="H40" i="11" s="1"/>
  <c r="H64" i="11"/>
  <c r="H54" i="11"/>
  <c r="H50" i="11"/>
  <c r="H41" i="11"/>
  <c r="H37" i="11"/>
  <c r="H35" i="11"/>
  <c r="H28" i="11"/>
  <c r="H23" i="11"/>
  <c r="H3" i="11" s="1"/>
  <c r="H14" i="11"/>
  <c r="H9" i="11"/>
  <c r="H4" i="11"/>
  <c r="F426" i="11"/>
  <c r="F423" i="11"/>
  <c r="F421" i="11"/>
  <c r="F418" i="11"/>
  <c r="F415" i="11"/>
  <c r="F406" i="11"/>
  <c r="F397" i="11"/>
  <c r="F392" i="11"/>
  <c r="F386" i="11"/>
  <c r="F379" i="11"/>
  <c r="F374" i="11"/>
  <c r="F371" i="11"/>
  <c r="F361" i="11"/>
  <c r="F330" i="11" s="1"/>
  <c r="F351" i="11"/>
  <c r="F344" i="11"/>
  <c r="F334" i="11"/>
  <c r="F331" i="11"/>
  <c r="F327" i="11"/>
  <c r="F318" i="11"/>
  <c r="F309" i="11"/>
  <c r="I309" i="11" s="1"/>
  <c r="F298" i="11"/>
  <c r="F293" i="11"/>
  <c r="F283" i="11"/>
  <c r="F274" i="11"/>
  <c r="F272" i="11"/>
  <c r="F265" i="11"/>
  <c r="F262" i="11"/>
  <c r="F257" i="11"/>
  <c r="F250" i="11"/>
  <c r="F249" i="11" s="1"/>
  <c r="F245" i="11"/>
  <c r="F230" i="11"/>
  <c r="F217" i="11"/>
  <c r="F201" i="11"/>
  <c r="F191" i="11"/>
  <c r="F180" i="11"/>
  <c r="F174" i="11"/>
  <c r="F164" i="11"/>
  <c r="I164" i="11" s="1"/>
  <c r="F156" i="11"/>
  <c r="F146" i="11"/>
  <c r="F136" i="11"/>
  <c r="F126" i="11"/>
  <c r="F116" i="11"/>
  <c r="F106" i="11"/>
  <c r="F95" i="11"/>
  <c r="I95" i="11" s="1"/>
  <c r="F91" i="11"/>
  <c r="F40" i="11" s="1"/>
  <c r="F85" i="11"/>
  <c r="F82" i="11"/>
  <c r="F74" i="11"/>
  <c r="F64" i="11"/>
  <c r="F54" i="11"/>
  <c r="F50" i="11"/>
  <c r="F41" i="11"/>
  <c r="I41" i="11" s="1"/>
  <c r="F37" i="11"/>
  <c r="I37" i="11" s="1"/>
  <c r="F35" i="11"/>
  <c r="F28" i="11"/>
  <c r="F23" i="11"/>
  <c r="F14" i="11"/>
  <c r="F9" i="11"/>
  <c r="F4" i="11"/>
  <c r="E426" i="11"/>
  <c r="E423" i="11"/>
  <c r="E396" i="11" s="1"/>
  <c r="E421" i="11"/>
  <c r="E418" i="11"/>
  <c r="E415" i="11"/>
  <c r="E406" i="11"/>
  <c r="E397" i="11"/>
  <c r="E392" i="11"/>
  <c r="E386" i="11"/>
  <c r="I386" i="11" s="1"/>
  <c r="E379" i="11"/>
  <c r="I379" i="11" s="1"/>
  <c r="E374" i="11"/>
  <c r="E371" i="11"/>
  <c r="E361" i="11"/>
  <c r="E351" i="11"/>
  <c r="E344" i="11"/>
  <c r="E334" i="11"/>
  <c r="E331" i="11"/>
  <c r="E330" i="11" s="1"/>
  <c r="E327" i="11"/>
  <c r="E308" i="11" s="1"/>
  <c r="E318" i="11"/>
  <c r="E309" i="11"/>
  <c r="E298" i="11"/>
  <c r="E293" i="11"/>
  <c r="E283" i="11"/>
  <c r="E274" i="11"/>
  <c r="E272" i="11"/>
  <c r="E265" i="11"/>
  <c r="E249" i="11" s="1"/>
  <c r="E262" i="11"/>
  <c r="E257" i="11"/>
  <c r="E250" i="11"/>
  <c r="E245" i="11"/>
  <c r="E230" i="11"/>
  <c r="E217" i="11"/>
  <c r="E201" i="11"/>
  <c r="E191" i="11"/>
  <c r="E190" i="11" s="1"/>
  <c r="E180" i="11"/>
  <c r="E174" i="11"/>
  <c r="E164" i="11"/>
  <c r="E156" i="11"/>
  <c r="E146" i="11"/>
  <c r="E136" i="11"/>
  <c r="E126" i="11"/>
  <c r="E116" i="11"/>
  <c r="E105" i="11" s="1"/>
  <c r="E106" i="11"/>
  <c r="E95" i="11"/>
  <c r="E91" i="11"/>
  <c r="E85" i="11"/>
  <c r="E82" i="11"/>
  <c r="E74" i="11"/>
  <c r="E64" i="11"/>
  <c r="I64" i="11" s="1"/>
  <c r="E54" i="11"/>
  <c r="E40" i="11" s="1"/>
  <c r="E50" i="11"/>
  <c r="E41" i="11"/>
  <c r="E37" i="11"/>
  <c r="E35" i="11"/>
  <c r="E28" i="11"/>
  <c r="E23" i="11"/>
  <c r="E14" i="11"/>
  <c r="E9" i="11"/>
  <c r="E3" i="11" s="1"/>
  <c r="E4" i="11"/>
  <c r="D426" i="11"/>
  <c r="D423" i="11"/>
  <c r="D421" i="11"/>
  <c r="D418" i="11"/>
  <c r="D415" i="11"/>
  <c r="D406" i="11"/>
  <c r="D396" i="11" s="1"/>
  <c r="D397" i="11"/>
  <c r="D392" i="11"/>
  <c r="D386" i="11"/>
  <c r="D379" i="11"/>
  <c r="D374" i="11"/>
  <c r="D371" i="11"/>
  <c r="D361" i="11"/>
  <c r="D351" i="11"/>
  <c r="D330" i="11" s="1"/>
  <c r="D344" i="11"/>
  <c r="D334" i="11"/>
  <c r="D331" i="11"/>
  <c r="D327" i="11"/>
  <c r="D318" i="11"/>
  <c r="D309" i="11"/>
  <c r="D308" i="11" s="1"/>
  <c r="D298" i="11"/>
  <c r="I298" i="11" s="1"/>
  <c r="D293" i="11"/>
  <c r="I293" i="11" s="1"/>
  <c r="D283" i="11"/>
  <c r="D274" i="11"/>
  <c r="D272" i="11"/>
  <c r="D265" i="11"/>
  <c r="D262" i="11"/>
  <c r="D257" i="11"/>
  <c r="D250" i="11"/>
  <c r="D245" i="11"/>
  <c r="D230" i="11"/>
  <c r="D217" i="11"/>
  <c r="D201" i="11"/>
  <c r="D191" i="11"/>
  <c r="D174" i="11"/>
  <c r="D164" i="11"/>
  <c r="D156" i="11"/>
  <c r="D146" i="11"/>
  <c r="D136" i="11"/>
  <c r="D126" i="11"/>
  <c r="D116" i="11"/>
  <c r="D106" i="11"/>
  <c r="D95" i="11"/>
  <c r="D91" i="11"/>
  <c r="D85" i="11"/>
  <c r="D82" i="11"/>
  <c r="D40" i="11" s="1"/>
  <c r="D74" i="11"/>
  <c r="D64" i="11"/>
  <c r="D54" i="11"/>
  <c r="D50" i="11"/>
  <c r="D41" i="11"/>
  <c r="D37" i="11"/>
  <c r="D35" i="11"/>
  <c r="D3" i="11"/>
  <c r="D28" i="11"/>
  <c r="D23" i="11"/>
  <c r="D14" i="11"/>
  <c r="D9" i="11"/>
  <c r="D4" i="11"/>
  <c r="C426" i="11"/>
  <c r="C423" i="11"/>
  <c r="C418" i="11"/>
  <c r="C396" i="11" s="1"/>
  <c r="I396" i="11" s="1"/>
  <c r="N13" i="15" s="1"/>
  <c r="C415" i="11"/>
  <c r="I415" i="11" s="1"/>
  <c r="C406" i="11"/>
  <c r="C397" i="11"/>
  <c r="C392" i="11"/>
  <c r="C386" i="11"/>
  <c r="C379" i="11"/>
  <c r="C374" i="11"/>
  <c r="I374" i="11" s="1"/>
  <c r="C371" i="11"/>
  <c r="I371" i="11" s="1"/>
  <c r="C361" i="11"/>
  <c r="C351" i="11"/>
  <c r="C344" i="11"/>
  <c r="C334" i="11"/>
  <c r="I334" i="11" s="1"/>
  <c r="C331" i="11"/>
  <c r="C330" i="11" s="1"/>
  <c r="I331" i="11"/>
  <c r="C327" i="11"/>
  <c r="C318" i="11"/>
  <c r="I318" i="11" s="1"/>
  <c r="C309" i="11"/>
  <c r="C298" i="11"/>
  <c r="C293" i="11"/>
  <c r="C283" i="11"/>
  <c r="C274" i="11"/>
  <c r="C272" i="11"/>
  <c r="I272" i="11"/>
  <c r="C265" i="11"/>
  <c r="I265" i="11" s="1"/>
  <c r="C262" i="11"/>
  <c r="I262" i="11" s="1"/>
  <c r="C257" i="11"/>
  <c r="C250" i="11"/>
  <c r="C249" i="11"/>
  <c r="C245" i="11"/>
  <c r="C230" i="11"/>
  <c r="C217" i="11"/>
  <c r="I217" i="11"/>
  <c r="C201" i="11"/>
  <c r="I201" i="11"/>
  <c r="C191" i="11"/>
  <c r="C174" i="11"/>
  <c r="C164" i="11"/>
  <c r="C156" i="11"/>
  <c r="I156" i="11"/>
  <c r="C146" i="11"/>
  <c r="I146" i="11" s="1"/>
  <c r="C136" i="11"/>
  <c r="C126" i="11"/>
  <c r="I126" i="11"/>
  <c r="C116" i="11"/>
  <c r="I116" i="11" s="1"/>
  <c r="C106" i="11"/>
  <c r="C95" i="11"/>
  <c r="C91" i="11"/>
  <c r="I91" i="11"/>
  <c r="C85" i="11"/>
  <c r="I85" i="11"/>
  <c r="C82" i="11"/>
  <c r="C74" i="11"/>
  <c r="C64" i="11"/>
  <c r="C54" i="11"/>
  <c r="I54" i="11"/>
  <c r="C50" i="11"/>
  <c r="C41" i="11"/>
  <c r="C37" i="11"/>
  <c r="C35" i="11"/>
  <c r="C3" i="11"/>
  <c r="C28" i="11"/>
  <c r="I28" i="11" s="1"/>
  <c r="C23" i="11"/>
  <c r="C14" i="11"/>
  <c r="I14" i="11"/>
  <c r="C9" i="11"/>
  <c r="I9" i="11" s="1"/>
  <c r="C4" i="11"/>
  <c r="I4" i="11" s="1"/>
  <c r="C190" i="11"/>
  <c r="H378" i="11"/>
  <c r="H308" i="11"/>
  <c r="F396" i="11"/>
  <c r="D378" i="11"/>
  <c r="F378" i="11"/>
  <c r="C378" i="11"/>
  <c r="S4" i="10"/>
  <c r="S3" i="10"/>
  <c r="S2" i="10"/>
  <c r="M6" i="9"/>
  <c r="M5" i="9"/>
  <c r="M4" i="9"/>
  <c r="I239" i="11"/>
  <c r="H173" i="4"/>
  <c r="I421" i="11"/>
  <c r="C105" i="11"/>
  <c r="C40" i="11"/>
  <c r="D41" i="4"/>
  <c r="I41" i="4"/>
  <c r="I52" i="4"/>
  <c r="C51" i="4"/>
  <c r="G256" i="4"/>
  <c r="I259" i="4"/>
  <c r="I392" i="11"/>
  <c r="E152" i="4"/>
  <c r="I153" i="4"/>
  <c r="D173" i="4"/>
  <c r="D172" i="4" s="1"/>
  <c r="C173" i="4"/>
  <c r="E238" i="4"/>
  <c r="I239" i="4"/>
  <c r="C248" i="4"/>
  <c r="I248" i="4" s="1"/>
  <c r="E266" i="4"/>
  <c r="E252" i="4"/>
  <c r="I203" i="4"/>
  <c r="I219" i="4"/>
  <c r="C242" i="4"/>
  <c r="H225" i="4"/>
  <c r="H224" i="4" s="1"/>
  <c r="E237" i="4"/>
  <c r="C172" i="4"/>
  <c r="C50" i="4"/>
  <c r="M10" i="23"/>
  <c r="M9" i="23"/>
  <c r="I35" i="11"/>
  <c r="I51" i="4" l="1"/>
  <c r="E50" i="4"/>
  <c r="I50" i="4" s="1"/>
  <c r="F6" i="15" s="1"/>
  <c r="K20" i="15"/>
  <c r="O13" i="15"/>
  <c r="Y29" i="22"/>
  <c r="C20" i="15"/>
  <c r="G13" i="15"/>
  <c r="C28" i="22"/>
  <c r="I361" i="11"/>
  <c r="I397" i="11"/>
  <c r="G880" i="18"/>
  <c r="B54" i="22" s="1"/>
  <c r="O94" i="22" s="1"/>
  <c r="I166" i="4"/>
  <c r="I86" i="4"/>
  <c r="I215" i="4"/>
  <c r="G13" i="4"/>
  <c r="G3" i="4" s="1"/>
  <c r="G237" i="4"/>
  <c r="I242" i="4"/>
  <c r="I42" i="4"/>
  <c r="I50" i="11"/>
  <c r="I191" i="11"/>
  <c r="I4" i="4"/>
  <c r="I33" i="4"/>
  <c r="E55" i="4"/>
  <c r="C76" i="4"/>
  <c r="I99" i="4"/>
  <c r="F76" i="4"/>
  <c r="F173" i="4"/>
  <c r="F172" i="4" s="1"/>
  <c r="I172" i="4" s="1"/>
  <c r="F8" i="15" s="1"/>
  <c r="G202" i="4"/>
  <c r="G201" i="4" s="1"/>
  <c r="G3" i="11"/>
  <c r="D3" i="4"/>
  <c r="G173" i="4"/>
  <c r="G172" i="4" s="1"/>
  <c r="I174" i="4"/>
  <c r="M47" i="23"/>
  <c r="E67" i="23"/>
  <c r="M67" i="23" s="1"/>
  <c r="C202" i="4"/>
  <c r="I330" i="11"/>
  <c r="N11" i="15" s="1"/>
  <c r="D249" i="11"/>
  <c r="I249" i="11" s="1"/>
  <c r="N9" i="15" s="1"/>
  <c r="I250" i="11"/>
  <c r="I23" i="11"/>
  <c r="I74" i="11"/>
  <c r="I136" i="11"/>
  <c r="I274" i="11"/>
  <c r="F3" i="11"/>
  <c r="I3" i="11" s="1"/>
  <c r="F105" i="11"/>
  <c r="I185" i="4"/>
  <c r="E3" i="4"/>
  <c r="F28" i="4"/>
  <c r="I222" i="4"/>
  <c r="D221" i="4"/>
  <c r="I221" i="4" s="1"/>
  <c r="E225" i="4"/>
  <c r="E224" i="4" s="1"/>
  <c r="I273" i="4"/>
  <c r="I253" i="4"/>
  <c r="G76" i="4"/>
  <c r="G54" i="4" s="1"/>
  <c r="G251" i="4"/>
  <c r="I327" i="11"/>
  <c r="C308" i="11"/>
  <c r="I308" i="11" s="1"/>
  <c r="N10" i="15" s="1"/>
  <c r="D28" i="4"/>
  <c r="I28" i="4" s="1"/>
  <c r="I29" i="4"/>
  <c r="S212" i="10"/>
  <c r="L259" i="10"/>
  <c r="S259" i="10" s="1"/>
  <c r="I283" i="11"/>
  <c r="I174" i="11"/>
  <c r="I418" i="11"/>
  <c r="I272" i="4"/>
  <c r="I406" i="11"/>
  <c r="I106" i="11"/>
  <c r="I257" i="11"/>
  <c r="I103" i="4"/>
  <c r="I261" i="4"/>
  <c r="D251" i="4"/>
  <c r="I378" i="11"/>
  <c r="N12" i="15" s="1"/>
  <c r="D237" i="4"/>
  <c r="I226" i="4"/>
  <c r="C225" i="4"/>
  <c r="I423" i="11"/>
  <c r="I426" i="11"/>
  <c r="F3" i="4"/>
  <c r="H172" i="4"/>
  <c r="F308" i="11"/>
  <c r="I344" i="11"/>
  <c r="I237" i="11"/>
  <c r="F190" i="11"/>
  <c r="H3" i="4"/>
  <c r="H278" i="4" s="1"/>
  <c r="C29" i="15" s="1"/>
  <c r="E159" i="4"/>
  <c r="I159" i="4" s="1"/>
  <c r="I77" i="4"/>
  <c r="D76" i="4"/>
  <c r="D54" i="4" s="1"/>
  <c r="I195" i="4"/>
  <c r="E251" i="4"/>
  <c r="H266" i="4"/>
  <c r="H251" i="4" s="1"/>
  <c r="I198" i="4"/>
  <c r="I199" i="4"/>
  <c r="H202" i="4"/>
  <c r="H201" i="4" s="1"/>
  <c r="C237" i="4"/>
  <c r="I40" i="11"/>
  <c r="N6" i="15" s="1"/>
  <c r="I20" i="4"/>
  <c r="O76" i="22" s="1"/>
  <c r="C13" i="4"/>
  <c r="I13" i="4" s="1"/>
  <c r="I257" i="4"/>
  <c r="F256" i="4"/>
  <c r="I256" i="4" s="1"/>
  <c r="M89" i="9"/>
  <c r="F55" i="4"/>
  <c r="I252" i="4"/>
  <c r="H190" i="11"/>
  <c r="H428" i="11" s="1"/>
  <c r="K29" i="15" s="1"/>
  <c r="I173" i="4"/>
  <c r="E378" i="11"/>
  <c r="E428" i="11" s="1"/>
  <c r="I82" i="11"/>
  <c r="I245" i="11"/>
  <c r="I351" i="11"/>
  <c r="D105" i="11"/>
  <c r="I105" i="11" s="1"/>
  <c r="N7" i="15" s="1"/>
  <c r="D190" i="11"/>
  <c r="I35" i="4"/>
  <c r="I44" i="4"/>
  <c r="F5" i="15" s="1"/>
  <c r="F159" i="4"/>
  <c r="I55" i="4"/>
  <c r="E76" i="4"/>
  <c r="E202" i="4"/>
  <c r="E201" i="4" s="1"/>
  <c r="I207" i="4"/>
  <c r="G190" i="11"/>
  <c r="G249" i="11"/>
  <c r="O9" i="15" l="1"/>
  <c r="K19" i="15"/>
  <c r="Y33" i="22"/>
  <c r="N5" i="15"/>
  <c r="C33" i="22"/>
  <c r="G8" i="15"/>
  <c r="Y35" i="22"/>
  <c r="O7" i="15"/>
  <c r="G6" i="15"/>
  <c r="C35" i="22"/>
  <c r="I251" i="4"/>
  <c r="F12" i="15" s="1"/>
  <c r="O92" i="22"/>
  <c r="Y32" i="22"/>
  <c r="O10" i="15"/>
  <c r="D201" i="4"/>
  <c r="F251" i="4"/>
  <c r="C3" i="4"/>
  <c r="B55" i="22"/>
  <c r="O98" i="22" s="1"/>
  <c r="Y30" i="22"/>
  <c r="O12" i="15"/>
  <c r="C36" i="22"/>
  <c r="G5" i="15"/>
  <c r="I225" i="4"/>
  <c r="C224" i="4"/>
  <c r="I224" i="4" s="1"/>
  <c r="F10" i="15" s="1"/>
  <c r="D428" i="11"/>
  <c r="K26" i="15" s="1"/>
  <c r="B56" i="22"/>
  <c r="O102" i="22" s="1"/>
  <c r="I76" i="4"/>
  <c r="C54" i="4"/>
  <c r="O96" i="22"/>
  <c r="I190" i="11"/>
  <c r="N8" i="15" s="1"/>
  <c r="D278" i="4"/>
  <c r="I237" i="4"/>
  <c r="F11" i="15" s="1"/>
  <c r="I266" i="4"/>
  <c r="Y31" i="22"/>
  <c r="O11" i="15"/>
  <c r="E54" i="4"/>
  <c r="E278" i="4" s="1"/>
  <c r="O86" i="22" s="1"/>
  <c r="Y36" i="22"/>
  <c r="O6" i="15"/>
  <c r="F54" i="4"/>
  <c r="F278" i="4" s="1"/>
  <c r="C27" i="15" s="1"/>
  <c r="C428" i="11"/>
  <c r="K25" i="15" s="1"/>
  <c r="F428" i="11"/>
  <c r="K27" i="15" s="1"/>
  <c r="I202" i="4"/>
  <c r="C201" i="4"/>
  <c r="I201" i="4" s="1"/>
  <c r="F9" i="15" s="1"/>
  <c r="G428" i="11"/>
  <c r="K28" i="15" s="1"/>
  <c r="G278" i="4"/>
  <c r="C28" i="15" s="1"/>
  <c r="O88" i="22" l="1"/>
  <c r="G11" i="15"/>
  <c r="C30" i="22"/>
  <c r="C19" i="15"/>
  <c r="C26" i="15"/>
  <c r="O84" i="22"/>
  <c r="O5" i="15"/>
  <c r="K18" i="15"/>
  <c r="N14" i="15"/>
  <c r="Y37" i="22"/>
  <c r="O90" i="22"/>
  <c r="G12" i="15"/>
  <c r="C29" i="22"/>
  <c r="I428" i="11"/>
  <c r="O8" i="15"/>
  <c r="Y34" i="22"/>
  <c r="C31" i="22"/>
  <c r="G10" i="15"/>
  <c r="I54" i="4"/>
  <c r="F7" i="15" s="1"/>
  <c r="I3" i="4"/>
  <c r="C278" i="4"/>
  <c r="C25" i="15" s="1"/>
  <c r="L26" i="15"/>
  <c r="C32" i="22"/>
  <c r="G9" i="15"/>
  <c r="K30" i="15"/>
  <c r="L29" i="15" s="1"/>
  <c r="K21" i="15" l="1"/>
  <c r="L18" i="15" s="1"/>
  <c r="C30" i="15"/>
  <c r="D25" i="15" s="1"/>
  <c r="O82" i="22"/>
  <c r="Q24" i="22"/>
  <c r="B53" i="22"/>
  <c r="O78" i="22" s="1"/>
  <c r="F4" i="15"/>
  <c r="I278" i="4"/>
  <c r="B52" i="22" s="1"/>
  <c r="O74" i="22" s="1"/>
  <c r="C34" i="22"/>
  <c r="G7" i="15"/>
  <c r="L25" i="15"/>
  <c r="L30" i="15" s="1"/>
  <c r="L27" i="15"/>
  <c r="L28" i="15"/>
  <c r="O14" i="15"/>
  <c r="O104" i="22"/>
  <c r="O100" i="22"/>
  <c r="C37" i="22" l="1"/>
  <c r="G4" i="15"/>
  <c r="F14" i="15"/>
  <c r="C18" i="15"/>
  <c r="Q26" i="22"/>
  <c r="N25" i="22" s="1"/>
  <c r="D29" i="15"/>
  <c r="D28" i="15"/>
  <c r="D27" i="15"/>
  <c r="D26" i="15"/>
  <c r="D30" i="15" s="1"/>
  <c r="L20" i="15"/>
  <c r="L19" i="15"/>
  <c r="L21" i="15" s="1"/>
  <c r="G14" i="15" l="1"/>
  <c r="O72" i="22"/>
  <c r="C21" i="15"/>
  <c r="D18" i="15" s="1"/>
  <c r="N24" i="22"/>
  <c r="N26" i="22" s="1"/>
  <c r="D20" i="15" l="1"/>
  <c r="D19" i="15"/>
  <c r="D21" i="15" s="1"/>
</calcChain>
</file>

<file path=xl/comments1.xml><?xml version="1.0" encoding="utf-8"?>
<comments xmlns="http://schemas.openxmlformats.org/spreadsheetml/2006/main">
  <authors>
    <author>manuel.fonseca</author>
  </authors>
  <commentList>
    <comment ref="B18" authorId="0" shapeId="0">
      <text>
        <r>
          <rPr>
            <b/>
            <sz val="8"/>
            <color indexed="81"/>
            <rFont val="Tahoma"/>
            <family val="2"/>
          </rPr>
          <t>Comprende el importe de los ingresos correspondientes a las contribuciones, productos, aprovechamientos, así como la venta de bienes y servicios.</t>
        </r>
      </text>
    </comment>
    <comment ref="J18" authorId="0" shapeId="0">
      <text>
        <r>
          <rPr>
            <b/>
            <sz val="8"/>
            <color indexed="81"/>
            <rFont val="Tahoma"/>
            <family val="2"/>
          </rPr>
          <t>Son los gastos de consumo y/o de operación, el arrendamiento de la propiedad y las transferencias otorgadas a los otros componentes institucionales del sistema económico para financiar gastos de esas características.</t>
        </r>
      </text>
    </comment>
    <comment ref="B19" authorId="0" shapeId="0">
      <text>
        <r>
          <rPr>
            <b/>
            <sz val="8"/>
            <color indexed="81"/>
            <rFont val="Tahoma"/>
            <family val="2"/>
          </rPr>
          <t>Comprende el importe de los ingresos de las Entidades Federativas y Municipios por concepto de participaciones, aportaciones, transferencias, asignaciones, subsidios y otras ayudas.</t>
        </r>
        <r>
          <rPr>
            <sz val="8"/>
            <color indexed="81"/>
            <rFont val="Tahoma"/>
            <family val="2"/>
          </rPr>
          <t xml:space="preserve">
</t>
        </r>
      </text>
    </comment>
    <comment ref="J19" authorId="0" shapeId="0">
      <text>
        <r>
          <rPr>
            <b/>
            <sz val="8"/>
            <color indexed="81"/>
            <rFont val="Tahoma"/>
            <family val="2"/>
          </rPr>
          <t>Son los gastos destinados a la inversión de capital y las transferencias a los otros componentes institucionales del sistema económico que se efectúan para financiar gastos de éstos con tal propósito.</t>
        </r>
      </text>
    </comment>
    <comment ref="B20" authorId="0" shapeId="0">
      <text>
        <r>
          <rPr>
            <b/>
            <sz val="8"/>
            <color indexed="81"/>
            <rFont val="Tahoma"/>
            <family val="2"/>
          </rPr>
          <t>Comprende el importe de los otros ingresos y beneficios que se derivan de transacciones y eventos inusuales, que no son propios del objeto del ente público.</t>
        </r>
      </text>
    </comment>
    <comment ref="J20" authorId="0" shapeId="0">
      <text>
        <r>
          <rPr>
            <b/>
            <sz val="8"/>
            <color indexed="81"/>
            <rFont val="Tahoma"/>
            <family val="2"/>
          </rPr>
          <t>Comprende la amortización de la deuda adquirida y disminución de pasivos con el sector privado, público y externo.</t>
        </r>
      </text>
    </comment>
  </commentList>
</comments>
</file>

<file path=xl/comments2.xml><?xml version="1.0" encoding="utf-8"?>
<comments xmlns="http://schemas.openxmlformats.org/spreadsheetml/2006/main">
  <authors>
    <author>manuel.fonseca</author>
    <author>Pedro Fabián Monarrez Mercado</author>
    <author>pedro.monarrez</author>
  </authors>
  <commentList>
    <comment ref="B3" authorId="0" shapeId="0">
      <text>
        <r>
          <rPr>
            <b/>
            <sz val="12"/>
            <color indexed="81"/>
            <rFont val="Arial"/>
            <family val="2"/>
          </rPr>
          <t>Son las contribuciones establecidas en ley que deben pagar las personas físicas y morales que se encuentran en la situación jurídica o de hecho prevista por la misma y que sean distintas de las aportaciones de seguridad social, contribuciones de mejoras y derechos.</t>
        </r>
      </text>
    </comment>
    <comment ref="B4" authorId="0" shapeId="0">
      <text>
        <r>
          <rPr>
            <b/>
            <sz val="12"/>
            <color indexed="81"/>
            <rFont val="Arial"/>
            <family val="2"/>
          </rPr>
          <t>Importe de los ingresos que obtiene el Estado por las imposiciones fiscales que en forma unilateral y obligatoria fija a las personas físicas y morales, sobre sus ingresos.</t>
        </r>
      </text>
    </comment>
    <comment ref="B5" authorId="0" shapeId="0">
      <text>
        <r>
          <rPr>
            <b/>
            <sz val="12"/>
            <color indexed="81"/>
            <rFont val="Arial"/>
            <family val="2"/>
          </rPr>
          <t>Importe de los Ingresos que obtiene el municipio por concepto del impuesto sobre la explotación de espectáculos, tales como teatro, ballet, ópera, circo, lucha libre, box, taurinos, fútbol, básquetbol, béisbol; así como de espectáculos de carpa, variedades, conciertos, audiciones musicales y exhibiciones de cualquier naturaleza o de carácter artístico.</t>
        </r>
      </text>
    </comment>
    <comment ref="B6" authorId="1" shapeId="0">
      <text>
        <r>
          <rPr>
            <b/>
            <sz val="12"/>
            <color indexed="81"/>
            <rFont val="Arial"/>
            <family val="2"/>
          </rPr>
          <t>Entero del impuesto a pagar por las personas físicas o morales en la realización de espectáculos de circo. Calculado con base en el monto de los ingresos que se obtengan por la venta de boletos de entradas, tanto en preventa como en taquilla.</t>
        </r>
      </text>
    </comment>
    <comment ref="B7" authorId="1" shapeId="0">
      <text>
        <r>
          <rPr>
            <b/>
            <sz val="12"/>
            <color indexed="81"/>
            <rFont val="Arial"/>
            <family val="2"/>
          </rPr>
          <t>Entero del impuesto a pagar por las personas físicas o morales en la realización de conciertos, presentaciones de artistas, audiciones musicales y similares. Calculado sobre el monto de los ingresos que se obtengan por la venta de boletos de entradas, tanto en preventa como en taquillas.</t>
        </r>
      </text>
    </comment>
    <comment ref="B8" authorId="1" shapeId="0">
      <text>
        <r>
          <rPr>
            <b/>
            <sz val="12"/>
            <color indexed="81"/>
            <rFont val="Arial"/>
            <family val="2"/>
          </rPr>
          <t>Entero del impuesto a pagar por las personas físicas o morales en la realización de funciones de peleas de gallos, palenques, carreras de caballos y similares. Calculado sobre el monto de los ingresos que se obtengan por la venta de boletos de entradas, tanto en preventa como en taquillas.</t>
        </r>
      </text>
    </comment>
    <comment ref="B9" authorId="1" shapeId="0">
      <text>
        <r>
          <rPr>
            <b/>
            <sz val="12"/>
            <color indexed="81"/>
            <rFont val="Arial"/>
            <family val="2"/>
          </rPr>
          <t>Entero del impuesto a pagar por las personas físicas o morales en la realización de eventos y espectáculos deportivos, tales como funciones de box, lucha libre, fútbol, básquetbol, voleibol, tenis, beisbol, deportes extremos, carreras, arrancones, entre otros. Con base en el monto de los ingresos que se obtengan por la venta de boletos de entradas, tanto en preventa como en taquillas.</t>
        </r>
      </text>
    </comment>
    <comment ref="B10" authorId="1" shapeId="0">
      <text>
        <r>
          <rPr>
            <b/>
            <sz val="12"/>
            <color indexed="81"/>
            <rFont val="Arial"/>
            <family val="2"/>
          </rPr>
          <t>Entero del impuesto a pagar por las personas físicas o morales en la realización de espectáculos culturales; tales como teatro, fonomímicas, ballet, ópera y similares. Calculado con base en el monto de los ingresos que se obtengan por la venta de boletos de entradas, tanto en preventa como en taquillas.</t>
        </r>
      </text>
    </comment>
    <comment ref="B11" authorId="1" shapeId="0">
      <text>
        <r>
          <rPr>
            <b/>
            <sz val="12"/>
            <color indexed="81"/>
            <rFont val="Arial"/>
            <family val="2"/>
          </rPr>
          <t xml:space="preserve">Entero del impuesto a pagar por las personas físicas o morales en la realización de espectáculos taurinos y ecuestres. Calculado sobre el monto de los ingresos que se obtengan por la venta de boletos de entradas, tanto en preventa como en taquillas.
</t>
        </r>
      </text>
    </comment>
    <comment ref="B12" authorId="1" shapeId="0">
      <text>
        <r>
          <rPr>
            <b/>
            <sz val="12"/>
            <color indexed="81"/>
            <rFont val="Arial"/>
            <family val="2"/>
          </rPr>
          <t>Entero del impuesto a pagar por las personas físicas o morales en la realización de otros espectáculos no considerados en las partidas anteriores y calculado sobre el monto de los ingresos que se obtengan por la venta de boletos de entradas, tanto en preventa como en taquillas.</t>
        </r>
      </text>
    </comment>
    <comment ref="B13" authorId="2" shapeId="0">
      <text>
        <r>
          <rPr>
            <b/>
            <sz val="12"/>
            <color indexed="81"/>
            <rFont val="Arial"/>
            <family val="2"/>
          </rPr>
          <t>Importe de los ingresos que obtiene el Estado, por las imposiciones fiscales que en forma unilateral y obligatoria, fija a las personas físicas y morales, sobre el patrimonio.</t>
        </r>
        <r>
          <rPr>
            <sz val="12"/>
            <color indexed="81"/>
            <rFont val="Arial"/>
            <family val="2"/>
          </rPr>
          <t xml:space="preserve">
</t>
        </r>
      </text>
    </comment>
    <comment ref="B14" authorId="1" shapeId="0">
      <text>
        <r>
          <rPr>
            <b/>
            <sz val="12"/>
            <color indexed="81"/>
            <rFont val="Arial"/>
            <family val="2"/>
          </rPr>
          <t>Importe de la contribución que realiza la persona física o jurídica sobre sus predios, el que se causará y pagará de conformidad con las bases, tasas, cuotas y tarifas establecidas en la ley de Ingresos correspondiente.</t>
        </r>
      </text>
    </comment>
    <comment ref="B15" authorId="1" shapeId="0">
      <text>
        <r>
          <rPr>
            <b/>
            <sz val="12"/>
            <color indexed="81"/>
            <rFont val="Arial"/>
            <family val="2"/>
          </rPr>
          <t>Imposición fiscal que realiza la persona física o jurídica sobre predios rústicos de su patrimonio, en base a la Ley de Catastro Municipal, Ley de Hacienda Municipal del Estado y Ley de Ingresos Municipal correspondiente.</t>
        </r>
      </text>
    </comment>
    <comment ref="B16" authorId="1" shapeId="0">
      <text>
        <r>
          <rPr>
            <b/>
            <sz val="12"/>
            <color indexed="81"/>
            <rFont val="Arial"/>
            <family val="2"/>
          </rPr>
          <t>Imposición fiscal que realiza la persona física o jurídica sobre predios urbanos de su patrimonio, cuyo monto se determine en los términos de la Ley de Catastro Municipal, Ley de Hacienda Municipal del Estado y Ley de Ingresos Municipal correspondiente.</t>
        </r>
      </text>
    </comment>
    <comment ref="B17" authorId="1" shapeId="0">
      <text>
        <r>
          <rPr>
            <b/>
            <sz val="12"/>
            <color indexed="81"/>
            <rFont val="Arial"/>
            <family val="2"/>
          </rPr>
          <t>Importe de los ingresos cobrados a persona física o jurídica por concepto del traslado de dominio de la propiedad o de los derechos de copropiedad sobre bienes inmuebles ubicados en el territorio municipal.</t>
        </r>
      </text>
    </comment>
    <comment ref="B18" authorId="1" shapeId="0">
      <text>
        <r>
          <rPr>
            <b/>
            <sz val="12"/>
            <color indexed="81"/>
            <rFont val="Arial"/>
            <family val="2"/>
          </rPr>
          <t>Importe del impuesto por la trasmisión de dominio, de la propiedad o de los derechos de copropiedad sobre bienes inmuebles, tales como departamentos, casas, viviendas, entre otros.</t>
        </r>
      </text>
    </comment>
    <comment ref="B19" authorId="1" shapeId="0">
      <text>
        <r>
          <rPr>
            <b/>
            <sz val="12"/>
            <color indexed="81"/>
            <rFont val="Arial"/>
            <family val="2"/>
          </rPr>
          <t>Importe del impuesto por la trasmisión de dominio, de la propiedad o de los derechos de copropiedad sobre bienes inmuebles, tales como terrenos rústicos o urbanos.</t>
        </r>
      </text>
    </comment>
    <comment ref="B20" authorId="1" shapeId="0">
      <text>
        <r>
          <rPr>
            <b/>
            <sz val="12"/>
            <color indexed="81"/>
            <rFont val="Arial"/>
            <family val="2"/>
          </rPr>
          <t>Importe de los ingresos que obtiene el municipio de persona física o jurídica por la  realización, celebración o expedición de actos jurídicos, que tenga por objeto la construcción, reconstrucción ó ampliación de inmuebles.</t>
        </r>
      </text>
    </comment>
    <comment ref="B21" authorId="1" shapeId="0">
      <text>
        <r>
          <rPr>
            <b/>
            <sz val="12"/>
            <color indexed="81"/>
            <rFont val="Arial"/>
            <family val="2"/>
          </rPr>
          <t>Importe de los ingresos de persona física o jurídica por la  realización, celebración o expedición de actos jurídicos, que tenga por objeto la construcción de inmuebles.</t>
        </r>
      </text>
    </comment>
    <comment ref="B22" authorId="1" shapeId="0">
      <text>
        <r>
          <rPr>
            <b/>
            <sz val="12"/>
            <color indexed="81"/>
            <rFont val="Arial"/>
            <family val="2"/>
          </rPr>
          <t>Importe de los ingresos de persona física o jurídica por la  realización, celebración ó expedición de actos jurídicos, que tenga por objeto la reconstrucción de inmuebles.</t>
        </r>
      </text>
    </comment>
    <comment ref="B23" authorId="1" shapeId="0">
      <text>
        <r>
          <rPr>
            <b/>
            <sz val="12"/>
            <color indexed="81"/>
            <rFont val="Arial"/>
            <family val="2"/>
          </rPr>
          <t>Importe de los ingresos de persona física ó jurídica por la  realización, celebración ó expedición de actos jurídicos, que tenga por objeto la ampliación de inmuebles.</t>
        </r>
      </text>
    </comment>
    <comment ref="B24" authorId="2" shapeId="0">
      <text>
        <r>
          <rPr>
            <b/>
            <sz val="12"/>
            <color indexed="81"/>
            <rFont val="Arial"/>
            <family val="2"/>
          </rPr>
          <t>Importe  de los ingresos que obtiene el Estado por las imposiciones fiscales que en forma unilateral y obligatoria, fija a las personas físicas y morales, sobre la producción, el consumo y las transacciones.</t>
        </r>
        <r>
          <rPr>
            <sz val="8"/>
            <color indexed="81"/>
            <rFont val="Tahoma"/>
            <family val="2"/>
          </rPr>
          <t xml:space="preserve">
</t>
        </r>
      </text>
    </comment>
    <comment ref="B25" authorId="2" shapeId="0">
      <text>
        <r>
          <rPr>
            <b/>
            <sz val="12"/>
            <color indexed="81"/>
            <rFont val="Arial"/>
            <family val="2"/>
          </rPr>
          <t>Importe de los ingresos que obtiene el Estado por las imposiciones fiscales que en forma unilateral y obligatoria, fija a las personas físicas y morales, sobre impuestos al comercio exterior.</t>
        </r>
        <r>
          <rPr>
            <sz val="8"/>
            <color indexed="81"/>
            <rFont val="Tahoma"/>
            <family val="2"/>
          </rPr>
          <t xml:space="preserve">
</t>
        </r>
      </text>
    </comment>
    <comment ref="B26" authorId="2" shapeId="0">
      <text>
        <r>
          <rPr>
            <b/>
            <sz val="12"/>
            <color indexed="81"/>
            <rFont val="Arial"/>
            <family val="2"/>
          </rPr>
          <t xml:space="preserve">Importe de los ingresos que obtiene el Estado por las imposiciones fiscales que en forma unilateral y obligatoria, fija a las personas físicas y morales, sobre las nóminas y asimilables.
</t>
        </r>
      </text>
    </comment>
    <comment ref="B27" authorId="2" shapeId="0">
      <text>
        <r>
          <rPr>
            <b/>
            <sz val="12"/>
            <color indexed="81"/>
            <rFont val="Arial"/>
            <family val="2"/>
          </rPr>
          <t>Importe de los ingresos que obtiene el Estado por las imposiciones fiscales que en forma unilateral y obligatoria, fija a las personas físicas y morales, por daño al medio ambiente.</t>
        </r>
        <r>
          <rPr>
            <sz val="8"/>
            <color indexed="81"/>
            <rFont val="Tahoma"/>
            <family val="2"/>
          </rPr>
          <t xml:space="preserve">
</t>
        </r>
      </text>
    </comment>
    <comment ref="B28" authorId="2" shapeId="0">
      <text>
        <r>
          <rPr>
            <b/>
            <sz val="12"/>
            <color indexed="81"/>
            <rFont val="Arial"/>
            <family val="2"/>
          </rPr>
          <t>Importe de los ingresos generados cuando no se cubran los impuestos en la fecha o dentro del plazo fijado por las disposiciones fiscales.</t>
        </r>
        <r>
          <rPr>
            <sz val="8"/>
            <color indexed="81"/>
            <rFont val="Tahoma"/>
            <family val="2"/>
          </rPr>
          <t xml:space="preserve">
</t>
        </r>
      </text>
    </comment>
    <comment ref="B29" authorId="1" shapeId="0">
      <text>
        <r>
          <rPr>
            <b/>
            <sz val="12"/>
            <color indexed="81"/>
            <rFont val="Arial"/>
            <family val="2"/>
          </rPr>
          <t>Importe de la indemnización causada por la falta de pago oportuno de los ingresos señalados en el título de impuestos de la ley de ingresos.</t>
        </r>
      </text>
    </comment>
    <comment ref="B30" authorId="1" shapeId="0">
      <text>
        <r>
          <rPr>
            <b/>
            <sz val="12"/>
            <color indexed="81"/>
            <rFont val="Arial"/>
            <family val="2"/>
          </rPr>
          <t>Importe de la indemnización causada por la falta de pago oportuno en la fecha o dentro del plazo señalado en la ley de ingresos en el título de impuestos.</t>
        </r>
      </text>
    </comment>
    <comment ref="B31" authorId="1" shapeId="0">
      <text>
        <r>
          <rPr>
            <b/>
            <sz val="12"/>
            <color indexed="81"/>
            <rFont val="Arial"/>
            <family val="2"/>
          </rPr>
          <t>Ingresos derivados de sanciones económicas por el incumplimiento de disposiciones en la forma, fecha y términos que establezcan las disposiciones fiscales, respecto del pago de los impuestos señalados en la ley de ingresos.</t>
        </r>
      </text>
    </comment>
    <comment ref="B32" authorId="1" shapeId="0">
      <text>
        <r>
          <rPr>
            <b/>
            <sz val="12"/>
            <color indexed="81"/>
            <rFont val="Arial"/>
            <family val="2"/>
          </rPr>
          <t>Importe del ingreso obtenido por concepto de multas, derivadas del incumplimiento en la forma, fecha y términos, que establezcan las disposiciones fiscales respecto del pago de impuestos, siempre que no esté considerada en otra sanción.</t>
        </r>
      </text>
    </comment>
    <comment ref="B33" authorId="1" shapeId="0">
      <text>
        <r>
          <rPr>
            <b/>
            <sz val="12"/>
            <color indexed="81"/>
            <rFont val="Arial"/>
            <family val="2"/>
          </rPr>
          <t>Importe de los ingresos por concepto de intereses derivados por la falta de pago de impuestos conforme establece la ley y convenidos entre las autoridades municipales y el contribuyente para ser pagado en un plazo determinado o en parcialidades.</t>
        </r>
      </text>
    </comment>
    <comment ref="B34" authorId="1" shapeId="0">
      <text>
        <r>
          <rPr>
            <b/>
            <sz val="12"/>
            <color indexed="81"/>
            <rFont val="Arial"/>
            <family val="2"/>
          </rPr>
          <t>Importe de los ingresos por concepto de intereses derivados de créditos fiscales no pagados y convenidos a pagar en un plazo determinado o en parcialidades.</t>
        </r>
      </text>
    </comment>
    <comment ref="B35" authorId="1"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36" authorId="1" shapeId="0">
      <text>
        <r>
          <rPr>
            <b/>
            <sz val="12"/>
            <color indexed="81"/>
            <rFont val="Arial"/>
            <family val="2"/>
          </rPr>
          <t>Importe del ingreso por concepto de gasto de notificación en el procedimiento administrativo de ejecución, derivado por la no satisfacción de créditos fiscales dentro de los plazos establecido en las disposiciones legales.</t>
        </r>
      </text>
    </comment>
    <comment ref="B37" authorId="1" shapeId="0">
      <text>
        <r>
          <rPr>
            <b/>
            <sz val="12"/>
            <color indexed="81"/>
            <rFont val="Arial"/>
            <family val="2"/>
          </rPr>
          <t>Importe del ingreso por concepto de gastos de embargo en el procedimiento administrativo de ejecución, derivado por la no satisfacción de créditos fiscales dentro de los plazos establecido en las disposiciones legales.</t>
        </r>
      </text>
    </comment>
    <comment ref="B38" authorId="1" shapeId="0">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39" authorId="1" shapeId="0">
      <text>
        <r>
          <rPr>
            <b/>
            <sz val="12"/>
            <color indexed="81"/>
            <rFont val="Arial"/>
            <family val="2"/>
          </rPr>
          <t>Importe de otros ingresos que obtiene el municipio por concepto de accesorios de los impuestos y no están considerados en los rubros anteriores.</t>
        </r>
      </text>
    </comment>
    <comment ref="B40" authorId="1" shapeId="0">
      <text>
        <r>
          <rPr>
            <b/>
            <sz val="12"/>
            <color indexed="81"/>
            <rFont val="Arial"/>
            <family val="2"/>
          </rPr>
          <t>Importe del ingreso obtenido, otros accesorios que no se encuentren contemplados  en los conceptos anteriores.</t>
        </r>
      </text>
    </comment>
    <comment ref="B41" authorId="2" shapeId="0">
      <text>
        <r>
          <rPr>
            <b/>
            <sz val="12"/>
            <color indexed="81"/>
            <rFont val="Arial"/>
            <family val="2"/>
          </rPr>
          <t>Importe de los ingresos por las contribuciones establecidas en la ley a cargo de las personas físicas y morales que sean distintas de las aportaciones de seguridad social, contribuciones de mejoras y derechos, no incluidos en las cuentas anteriores.</t>
        </r>
      </text>
    </comment>
    <comment ref="B42" authorId="1" shapeId="0">
      <text>
        <r>
          <rPr>
            <b/>
            <sz val="12"/>
            <color indexed="81"/>
            <rFont val="Arial"/>
            <family val="2"/>
          </rPr>
          <t>Importe del ingreso que percibe la entidad pública por los impuestos extraordinarios sobre las fuentes impositivas que determine las leyes fiscales.</t>
        </r>
      </text>
    </comment>
    <comment ref="B43" authorId="1" shapeId="0">
      <text>
        <r>
          <rPr>
            <b/>
            <sz val="12"/>
            <color indexed="81"/>
            <rFont val="Arial"/>
            <family val="2"/>
          </rPr>
          <t>Importe de los ingresos obtenidos por los impuestos extraordinarios establecidos o que se establezcan por las leyes fiscales sobre las fuentes impositivas que se determinen.</t>
        </r>
      </text>
    </comment>
    <comment ref="B44" authorId="2" shapeId="0">
      <text>
        <r>
          <rPr>
            <b/>
            <sz val="12"/>
            <color indexed="81"/>
            <rFont val="Arial"/>
            <family val="2"/>
          </rPr>
          <t>Son las contribuciones establecidas en ley a cargo de personas que son sustituidas por el Estado en el cumplimiento de obligaciones fijadas por la ley en materia de seguridad social o a las personas que se beneficien en forma especial por servicios de seguridad social proporcionados por el mismo Estado.</t>
        </r>
        <r>
          <rPr>
            <sz val="8"/>
            <color indexed="81"/>
            <rFont val="Tahoma"/>
            <family val="2"/>
          </rPr>
          <t xml:space="preserve">
</t>
        </r>
      </text>
    </comment>
    <comment ref="B45" authorId="2" shapeId="0">
      <text>
        <r>
          <rPr>
            <b/>
            <sz val="12"/>
            <color indexed="81"/>
            <rFont val="Arial"/>
            <family val="2"/>
          </rPr>
          <t xml:space="preserve">Importe de los ingresos para fondos de vivienda.
</t>
        </r>
      </text>
    </comment>
    <comment ref="B46" authorId="2" shapeId="0">
      <text>
        <r>
          <rPr>
            <b/>
            <sz val="12"/>
            <color indexed="81"/>
            <rFont val="Arial"/>
            <family val="2"/>
          </rPr>
          <t xml:space="preserve">Importe de los ingresos por las cuotas para el seguro social.
</t>
        </r>
      </text>
    </comment>
    <comment ref="B47" authorId="2" shapeId="0">
      <text>
        <r>
          <rPr>
            <b/>
            <sz val="12"/>
            <color indexed="81"/>
            <rFont val="Arial"/>
            <family val="2"/>
          </rPr>
          <t xml:space="preserve">Importe de los ingresos para fondos del  ahorro para el retiro.
</t>
        </r>
      </text>
    </comment>
    <comment ref="B48" authorId="2" shapeId="0">
      <text>
        <r>
          <rPr>
            <b/>
            <sz val="12"/>
            <color indexed="81"/>
            <rFont val="Arial"/>
            <family val="2"/>
          </rPr>
          <t xml:space="preserve">Importe de los ingresos por cuotas y aportaciones de seguridad social establecidas en la Ley a cargo de personas que son sustituidas por el Estado en el cumplimiento de obligaciones fijadas en materia de seguridad social ó a las personas que se beneficien en forma especial por servicios de seguridad social proporcionados por el mismo, que sean distintas de los impuestos, contribuciones de mejoras y derechos, no incluidas en las cuentas anteriores.
</t>
        </r>
      </text>
    </comment>
    <comment ref="B49" authorId="2" shapeId="0">
      <text>
        <r>
          <rPr>
            <b/>
            <sz val="12"/>
            <color indexed="81"/>
            <rFont val="Arial"/>
            <family val="2"/>
          </rPr>
          <t>Importe  de los ingresos generados cuando no se cubran las cuotas y aportaciones de seguridad social en la fecha o dentro del plazo fijado por las disposiciones fiscales.</t>
        </r>
      </text>
    </comment>
    <comment ref="B50" authorId="2" shapeId="0">
      <text>
        <r>
          <rPr>
            <b/>
            <sz val="12"/>
            <color indexed="81"/>
            <rFont val="Arial"/>
            <family val="2"/>
          </rPr>
          <t>Son las establecidas en Ley a cargo de las personas físicas y morales que se beneficien de manera directa por obras públicas.</t>
        </r>
      </text>
    </comment>
    <comment ref="B51" authorId="2" shapeId="0">
      <text>
        <r>
          <rPr>
            <b/>
            <sz val="12"/>
            <color indexed="81"/>
            <rFont val="Arial"/>
            <family val="2"/>
          </rPr>
          <t>Importe de los ingresos establecidos en Ley a cargo de las personas físicas y morales que se beneficien de manera directa por obras públicas.</t>
        </r>
      </text>
    </comment>
    <comment ref="B52" authorId="1" shapeId="0">
      <text>
        <r>
          <rPr>
            <b/>
            <sz val="12"/>
            <color indexed="81"/>
            <rFont val="Arial"/>
            <family val="2"/>
          </rPr>
          <t>Importe de los ingresos derivados  de contribuciones de mejoras sobre el incremento de valor o mejoría a la propiedad raíz  ante la realización de una obra pública.</t>
        </r>
      </text>
    </comment>
    <comment ref="B53" authorId="1" shapeId="0">
      <text>
        <r>
          <rPr>
            <b/>
            <sz val="12"/>
            <color indexed="81"/>
            <rFont val="Arial"/>
            <family val="2"/>
          </rPr>
          <t>Importe de las prestaciones que fija la ley, a quienes independientemente de la utilidad general, obtienen beneficios particulares, derivados de la ejecución de una obra.</t>
        </r>
      </text>
    </comment>
    <comment ref="B54" authorId="2" shapeId="0">
      <text>
        <r>
          <rPr>
            <b/>
            <sz val="12"/>
            <color indexed="81"/>
            <rFont val="Arial"/>
            <family val="2"/>
          </rPr>
          <t>Son las contribuciones establecidas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las Leyes Fiscales respectivas. También son derechos las contribuciones a cargo de los organismos públicos descentralizados por prestar servicios exclusivos del Estado.</t>
        </r>
        <r>
          <rPr>
            <sz val="8"/>
            <color indexed="81"/>
            <rFont val="Tahoma"/>
            <family val="2"/>
          </rPr>
          <t xml:space="preserve">
</t>
        </r>
      </text>
    </comment>
    <comment ref="B55" authorId="2" shapeId="0">
      <text>
        <r>
          <rPr>
            <b/>
            <sz val="12"/>
            <color indexed="81"/>
            <rFont val="Arial"/>
            <family val="2"/>
          </rPr>
          <t>Importe de los ingresos por derecho que percibe el ente público por otorgar el uso, goce, aprovechamiento o explotación  de bienes de dominio público a los particulares.</t>
        </r>
      </text>
    </comment>
    <comment ref="B56" authorId="1" shapeId="0">
      <text>
        <r>
          <rPr>
            <b/>
            <sz val="12"/>
            <color indexed="81"/>
            <rFont val="Arial"/>
            <family val="2"/>
          </rPr>
          <t>Importe de los derechos a pagar por las personas físicas o jurídicas que hagan uso con fines de especulación en plazas, portales, calles y demás lugares, para la instalación de puestos fijos o ambulantes, aparatos que funcionen con monedas o fichas; para la realización de cualquier actividad comercial, industrial o prestación de servicios; además del uso de la vía pública, en calles que los municipios señalen para el establecimiento de vehículos o fines distintos de los mencionados.</t>
        </r>
      </text>
    </comment>
    <comment ref="B57" authorId="1" shapeId="0">
      <text>
        <r>
          <rPr>
            <b/>
            <sz val="12"/>
            <color indexed="81"/>
            <rFont val="Arial"/>
            <family val="2"/>
          </rPr>
          <t>Importe de los ingresos obtenidos de persona física o jurídica por el uso de la vía pública en calles, para el establecimiento de vehículos o para cualquier otro fin distinto a la especulación, instalación de puestos o la realización de cualquier actividad comercial, industrial o de prestación de servicios. (Para considerarse un Derecho deberá estar incorporados los bienes en referencia, a la formalidad del dominio público).</t>
        </r>
      </text>
    </comment>
    <comment ref="B58" authorId="1" shapeId="0">
      <text>
        <r>
          <rPr>
            <b/>
            <sz val="12"/>
            <color indexed="81"/>
            <rFont val="Arial"/>
            <family val="2"/>
          </rPr>
          <t>Importe de los ingresos obtenidos de persona física o jurídica por el uso con fines especulativos de plazas, portales, calles y demás lugares públicos para la instalación de puestos permanentes o eventuales. (Para considerarse un Derecho deberá estar incorporados los bienes en referencia, a la formalidad del dominio público).</t>
        </r>
      </text>
    </comment>
    <comment ref="B59" authorId="1" shapeId="0">
      <text>
        <r>
          <rPr>
            <b/>
            <sz val="12"/>
            <color indexed="81"/>
            <rFont val="Arial"/>
            <family val="2"/>
          </rPr>
          <t>Importe de los ingresos obtenidos de persona física o jurídica por el uso con fines especulativos de plazas, portales, calles y demás lugares públicos para actividades comerciales e industriales. (Para considerarse un Derecho deberá estar incorporados los bienes en referencia, a la formalidad del dominio público).</t>
        </r>
      </text>
    </comment>
    <comment ref="B60" authorId="1" shapeId="0">
      <text>
        <r>
          <rPr>
            <b/>
            <sz val="12"/>
            <color indexed="81"/>
            <rFont val="Arial"/>
            <family val="2"/>
          </rPr>
          <t>Importe de los ingresos obtenidos de persona física o jurídica por el uso con fines especulativos de plazas, portales, calles y demás lugares públicos para la realización de espectáculos y diversiones públicas. (Para considerarse un Derecho deberá estar incorporados los bienes en referencia, a la formalidad del dominio público).</t>
        </r>
      </text>
    </comment>
    <comment ref="B61" authorId="1" shapeId="0">
      <text>
        <r>
          <rPr>
            <b/>
            <sz val="12"/>
            <color indexed="81"/>
            <rFont val="Arial"/>
            <family val="2"/>
          </rPr>
          <t>Importe de los ingresos obtenidos de persona física o jurídica por el uso con fines especulativos de plazas, portales, calles y demás lugares públicos para otros fines o actividades no previstas en los rubros anteriores. (Para considerarse un Derecho deberá estar incorporados los bienes en referencia, a la formalidad del dominio público).</t>
        </r>
      </text>
    </comment>
    <comment ref="B62" authorId="1" shapeId="0">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3" authorId="1" shapeId="0">
      <text>
        <r>
          <rPr>
            <b/>
            <sz val="12"/>
            <color indexed="81"/>
            <rFont val="Arial"/>
            <family val="2"/>
          </rPr>
          <t>Importe de los ingresos por el uso o aprovechamiento de los bienes de dominio público de las personas físicas o morales concesionarias del servicio público de estacionamientos o usuarios de tiempo medido en la vía pública.</t>
        </r>
      </text>
    </comment>
    <comment ref="B64" authorId="1" shapeId="0">
      <text>
        <r>
          <rPr>
            <b/>
            <sz val="12"/>
            <color indexed="81"/>
            <rFont val="Arial"/>
            <family val="2"/>
          </rPr>
          <t>Importe de los ingresos que obtiene el municipio por la solicitud en uso a perpetuidad o temporal lotes en los cementerios municipales de dominio público.</t>
        </r>
      </text>
    </comment>
    <comment ref="B65" authorId="1" shapeId="0">
      <text>
        <r>
          <rPr>
            <b/>
            <sz val="12"/>
            <color indexed="81"/>
            <rFont val="Arial"/>
            <family val="2"/>
          </rPr>
          <t>Importe obtenido de los derechos correspondientes a quienes hagan uso a perpetuidad y temporal lotes en los cementerios  de Dominio Público para la construcción de fosas. (Para considerarse un Derecho deberá estar incorporados los bienes en referencia, a la formalidad del dominio público).</t>
        </r>
      </text>
    </comment>
    <comment ref="B66" authorId="1" shapeId="0">
      <text>
        <r>
          <rPr>
            <b/>
            <sz val="12"/>
            <color indexed="81"/>
            <rFont val="Arial"/>
            <family val="2"/>
          </rPr>
          <t>Importe de los ingresos obtenidos de los derechos correspondientes, para el mantenimiento de las calles, andadores, bardas, jardines y áreas comunes dentro del cementerio público. (Para considerarse un Derecho deberá estar incorporados los bienes en referencia, a la formalidad del dominio público).</t>
        </r>
      </text>
    </comment>
    <comment ref="B67" authorId="1" shapeId="0">
      <text>
        <r>
          <rPr>
            <b/>
            <sz val="12"/>
            <color indexed="81"/>
            <rFont val="Arial"/>
            <family val="2"/>
          </rPr>
          <t>Importe de los ingresos que obtiene el municipio por la venta de gavetas a perpetuidad en los cementerios municipales de Dominio Público. (Para considerarse un Derecho deberá estar incorporados los bienes en referencia, a la formalidad del dominio público).</t>
        </r>
      </text>
    </comment>
    <comment ref="B68" authorId="1" shapeId="0">
      <text>
        <r>
          <rPr>
            <b/>
            <sz val="12"/>
            <color indexed="81"/>
            <rFont val="Arial"/>
            <family val="2"/>
          </rPr>
          <t>Importe de los ingresos que obtiene el municipio por otros conceptos no considerados en los anteriores rubros de los cementerios municipales de Dominio Público. (Para considerarse un Derecho deberá estar incorporados los bienes en referencia, a la formalidad del dominio público).</t>
        </r>
      </text>
    </comment>
    <comment ref="B69" authorId="1" shapeId="0">
      <text>
        <r>
          <rPr>
            <b/>
            <sz val="12"/>
            <color indexed="81"/>
            <rFont val="Arial"/>
            <family val="2"/>
          </rPr>
          <t>Importe del Ingreso obtenido por las rentas o concesión de toda clase de bienes propiedad del municipio y se encuentran incorporados al dominio público.</t>
        </r>
      </text>
    </comment>
    <comment ref="B70" authorId="1" shapeId="0">
      <text>
        <r>
          <rPr>
            <b/>
            <sz val="12"/>
            <color indexed="81"/>
            <rFont val="Arial"/>
            <family val="2"/>
          </rPr>
          <t>Importe que obtiene la entidad de persona física o jurídica por el arrendamiento o la concesión de locales dentro y fuera de los mercados municipales. (Para considerarse un Derecho deberá estar incorporados los bienes en referencia, a la formalidad del dominio público).</t>
        </r>
      </text>
    </comment>
    <comment ref="B71" authorId="1" shapeId="0">
      <text>
        <r>
          <rPr>
            <b/>
            <sz val="12"/>
            <color indexed="81"/>
            <rFont val="Arial"/>
            <family val="2"/>
          </rPr>
          <t>Importe que obtiene la entidad de persona física o jurídica por el arrendamiento o la concesión de kioscos en plazas y jardines públicos. (Para considerarse un Derecho deberá estar incorporados los bienes en referencia, a la formalidad del dominio público).</t>
        </r>
      </text>
    </comment>
    <comment ref="B72" authorId="1" shapeId="0">
      <text>
        <r>
          <rPr>
            <b/>
            <sz val="12"/>
            <color indexed="81"/>
            <rFont val="Arial"/>
            <family val="2"/>
          </rPr>
          <t>Importe que obtiene la entidad de persona física o jurídica por el arrendamiento o la concesión de escusados y baños públicos. (Para considerarse un Derecho deberá estar incorporados los bienes en referencia, a la formalidad del dominio público).</t>
        </r>
      </text>
    </comment>
    <comment ref="B73" authorId="1" shapeId="0">
      <text>
        <r>
          <rPr>
            <b/>
            <sz val="12"/>
            <color indexed="81"/>
            <rFont val="Arial"/>
            <family val="2"/>
          </rPr>
          <t>Importe que obtiene la entidad de persona física o jurídica por el arrendamiento de inmuebles públicos para anuncios. (Para considerarse un Derecho deberá estar incorporados los bienes en referencia, a la formalidad del dominio público).</t>
        </r>
      </text>
    </comment>
    <comment ref="B74" authorId="1" shapeId="0">
      <text>
        <r>
          <rPr>
            <b/>
            <sz val="12"/>
            <color indexed="81"/>
            <rFont val="Arial"/>
            <family val="2"/>
          </rPr>
          <t>Importe que obtiene la entidad de persona física o jurídica por otros arrendamientos o concesiones distintos a los señalados en los rubros anteriores; tales como módulos de aseo de calzado, auditorios para eventos, canchas deportivas, bodegas, entre otros. (Para considerarse un Derecho deberá estar incorporados los bienes en referencia, a la formalidad del dominio público).</t>
        </r>
      </text>
    </comment>
    <comment ref="B75" authorId="2" shapeId="0">
      <text>
        <r>
          <rPr>
            <b/>
            <sz val="12"/>
            <color indexed="81"/>
            <rFont val="Arial"/>
            <family val="2"/>
          </rPr>
          <t xml:space="preserve">Importe de los ingresos por derechos derivados de la extracción de petróleo crudo y gas natural.
</t>
        </r>
      </text>
    </comment>
    <comment ref="B76" authorId="2" shapeId="0">
      <text>
        <r>
          <rPr>
            <b/>
            <sz val="12"/>
            <color indexed="81"/>
            <rFont val="Arial"/>
            <family val="2"/>
          </rPr>
          <t>Importe de los ingresos por derechos que percibe el ente público por prestar servicios exclusivos del estado.</t>
        </r>
        <r>
          <rPr>
            <sz val="8"/>
            <color indexed="81"/>
            <rFont val="Arial"/>
            <family val="2"/>
          </rPr>
          <t xml:space="preserve">
</t>
        </r>
      </text>
    </comment>
    <comment ref="B77" authorId="1" shapeId="0">
      <text>
        <r>
          <rPr>
            <b/>
            <sz val="12"/>
            <color indexed="81"/>
            <rFont val="Arial"/>
            <family val="2"/>
          </rPr>
          <t>Importe de los derechos que recauda la entidad de persona física o jurídica en la obtención o refrendo de licencias, permisos o autorización para el funcionamiento de establecimientos o locales con giros de venta, servicio y/o consumo de bebidas alcohólicas; tales como cabarets, centros nocturnos, cantinas, bares, pulquerías expendios, salones para fiesta, tendejones, supermercados, entre otros.</t>
        </r>
      </text>
    </comment>
    <comment ref="B78" authorId="1" shapeId="0">
      <text>
        <r>
          <rPr>
            <b/>
            <sz val="12"/>
            <color indexed="81"/>
            <rFont val="Arial"/>
            <family val="2"/>
          </rPr>
          <t>Importe de los derechos que recauda la entidad de persona física o jurídica en la obtención o refrendo de licencias, permisos o registros, para la venta de bebidas alcohólicas.</t>
        </r>
      </text>
    </comment>
    <comment ref="B79" authorId="1" shapeId="0">
      <text>
        <r>
          <rPr>
            <b/>
            <sz val="12"/>
            <color indexed="81"/>
            <rFont val="Arial"/>
            <family val="2"/>
          </rPr>
          <t>Importe de los derechos que recauda la entidad de persona física o jurídica en la obtención o refrendo de licencias, permisos o registros, para el servicio de bebidas alcohólicas.</t>
        </r>
      </text>
    </comment>
    <comment ref="B80" authorId="1" shapeId="0">
      <text>
        <r>
          <rPr>
            <b/>
            <sz val="12"/>
            <color indexed="81"/>
            <rFont val="Arial"/>
            <family val="2"/>
          </rPr>
          <t>Importe de los derechos que recauda la entidad de persona física o jurídica en la obtención o refrendo de licencias, permisos o registros, para otros conceptos distintos a los anteriores en giros con bebidas alcohólicas.</t>
        </r>
      </text>
    </comment>
    <comment ref="B81" authorId="1" shapeId="0">
      <text>
        <r>
          <rPr>
            <b/>
            <sz val="12"/>
            <color indexed="81"/>
            <rFont val="Arial"/>
            <family val="2"/>
          </rPr>
          <t>Importe de los derechos obtenidos de los giros que requieran funcionar en horario extraordinario, siempre y cuando lo autorice el Consejo de Giros Restringidos o su equivalente, sobre la venta y consumo de bebidas alcohólicas.</t>
        </r>
      </text>
    </comment>
    <comment ref="B82" authorId="1" shapeId="0">
      <text>
        <r>
          <rPr>
            <b/>
            <sz val="12"/>
            <color indexed="81"/>
            <rFont val="Arial"/>
            <family val="2"/>
          </rPr>
          <t>Importe de los derechos obtenidos por la entidad de persona física o jurídica en la obtención o refrendo de licencias, o permisos para anuncios de estos, de productos o de actividades anunciados en forma permanente o eventual.</t>
        </r>
      </text>
    </comment>
    <comment ref="B83" authorId="1"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permanente.</t>
        </r>
      </text>
    </comment>
    <comment ref="B84" authorId="1"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en forma eventual.</t>
        </r>
      </text>
    </comment>
    <comment ref="B85" authorId="1" shapeId="0">
      <text>
        <r>
          <rPr>
            <b/>
            <sz val="12"/>
            <color indexed="81"/>
            <rFont val="Arial"/>
            <family val="2"/>
          </rPr>
          <t>Importe de los derechos obtenidos por la entidad de persona física o jurídica en la obtención o refrendo de licencias, o permisos a quienes se anuncien o cuyos productos o actividades sean anunciados distinto a los rubros anteriores.</t>
        </r>
      </text>
    </comment>
    <comment ref="B86" authorId="1" shapeId="0">
      <text>
        <r>
          <rPr>
            <b/>
            <sz val="12"/>
            <color indexed="81"/>
            <rFont val="Arial"/>
            <family val="2"/>
          </rPr>
          <t>Importe de los derechos que recibe de persona física o jurídica en la obtención  de licencias, o permisos en la realización de acciones para construcción, reconstrucción, reparación, demolición de obras, así como en la ocupación provisional de la vía pública o en el movimiento de tierras.</t>
        </r>
      </text>
    </comment>
    <comment ref="B87" authorId="1" shapeId="0">
      <text>
        <r>
          <rPr>
            <b/>
            <sz val="12"/>
            <color indexed="81"/>
            <rFont val="Arial"/>
            <family val="2"/>
          </rPr>
          <t>Importe de los derechos de la entidad que recibe de persona física o jurídica en la obtención  de licencias, o permisos en la realización de acciones para la construcción de obras.</t>
        </r>
      </text>
    </comment>
    <comment ref="B88" authorId="1" shapeId="0">
      <text>
        <r>
          <rPr>
            <b/>
            <sz val="12"/>
            <color indexed="81"/>
            <rFont val="Arial"/>
            <family val="2"/>
          </rPr>
          <t>Importe de los derechos de la entidad que recibe de persona física o jurídica en la obtención  de licencias, o permisos en la realización de acciones para la demolición de obras.</t>
        </r>
      </text>
    </comment>
    <comment ref="B89" authorId="1" shapeId="0">
      <text>
        <r>
          <rPr>
            <b/>
            <sz val="12"/>
            <color indexed="81"/>
            <rFont val="Arial"/>
            <family val="2"/>
          </rPr>
          <t>Importe de los derechos de la entidad que recibe de persona física o jurídica en la obtención  de licencias, o permisos en la realización de acciones para la remodelación de obras.</t>
        </r>
      </text>
    </comment>
    <comment ref="B90" authorId="1" shapeId="0">
      <text>
        <r>
          <rPr>
            <b/>
            <sz val="12"/>
            <color indexed="81"/>
            <rFont val="Arial"/>
            <family val="2"/>
          </rPr>
          <t>Importe de los derechos de la entidad que recibe de persona física o jurídica en la obtención  de licencias, o permisos en la realización de acciones para la reconstrucción, reestructuración o adaptación de obras.</t>
        </r>
      </text>
    </comment>
    <comment ref="B91" authorId="1" shapeId="0">
      <text>
        <r>
          <rPr>
            <b/>
            <sz val="12"/>
            <color indexed="81"/>
            <rFont val="Arial"/>
            <family val="2"/>
          </rPr>
          <t>Importe de los derechos correspondientes en la obtención de licencias o permisos, para ocupación en la vía pública, con materiales de construcción y/o tapiales, según los lineamientos de la dirección de Obras Públicas.</t>
        </r>
      </text>
    </comment>
    <comment ref="B92" authorId="1" shapeId="0">
      <text>
        <r>
          <rPr>
            <b/>
            <sz val="12"/>
            <color indexed="81"/>
            <rFont val="Arial"/>
            <family val="2"/>
          </rPr>
          <t xml:space="preserve">Importe de los derechos correspondientes en la obtención  de licencias o permisos, para movimientos de tierra, previo dictamen de la Dirección de Obras.
</t>
        </r>
      </text>
    </comment>
    <comment ref="B93" authorId="1" shapeId="0">
      <text>
        <r>
          <rPr>
            <b/>
            <sz val="12"/>
            <color indexed="81"/>
            <rFont val="Arial"/>
            <family val="2"/>
          </rPr>
          <t>Importe de los derechos de la entidad que recibe de persona física o jurídica en la obtención de licencias, o permisos en la realización de otras acciones de obra similares y no previstas en los anteriores rubros; tales como bardeados, colocación de estructuras, entre otros.</t>
        </r>
      </text>
    </comment>
    <comment ref="B94" authorId="1" shapeId="0">
      <text>
        <r>
          <rPr>
            <b/>
            <sz val="12"/>
            <color indexed="81"/>
            <rFont val="Arial"/>
            <family val="2"/>
          </rPr>
          <t>Importe de los ingresos de persona física o jurídica en la obtención de los permisos para el alineamiento, designación de número oficial e inspección de acciones de obras.</t>
        </r>
      </text>
    </comment>
    <comment ref="B95" authorId="1" shapeId="0">
      <text>
        <r>
          <rPr>
            <b/>
            <sz val="12"/>
            <color indexed="81"/>
            <rFont val="Arial"/>
            <family val="2"/>
          </rPr>
          <t>Importe de los ingresos de persona física o jurídica en la obtención de los permisos para el alineamiento de predios.</t>
        </r>
      </text>
    </comment>
    <comment ref="B96" authorId="1" shapeId="0">
      <text>
        <r>
          <rPr>
            <b/>
            <sz val="12"/>
            <color indexed="81"/>
            <rFont val="Arial"/>
            <family val="2"/>
          </rPr>
          <t>Importe de los ingresos de persona física o jurídica en la asignación del número oficial. No incluye el costo de los números.</t>
        </r>
      </text>
    </comment>
    <comment ref="B97" authorId="1" shapeId="0">
      <text>
        <r>
          <rPr>
            <b/>
            <sz val="12"/>
            <color indexed="81"/>
            <rFont val="Arial"/>
            <family val="2"/>
          </rPr>
          <t>Importe de los ingresos, a solicitud del interesado para la inspección del valor sobre inmuebles.</t>
        </r>
      </text>
    </comment>
    <comment ref="B98" authorId="1" shapeId="0">
      <text>
        <r>
          <rPr>
            <b/>
            <sz val="12"/>
            <color indexed="81"/>
            <rFont val="Arial"/>
            <family val="2"/>
          </rPr>
          <t>Importe de los ingresos de persona física o jurídica en otros servicios similares de la dirección de obras públicas.</t>
        </r>
      </text>
    </comment>
    <comment ref="B99" authorId="1" shapeId="0">
      <text>
        <r>
          <rPr>
            <b/>
            <sz val="12"/>
            <color indexed="81"/>
            <rFont val="Arial"/>
            <family val="2"/>
          </rPr>
          <t xml:space="preserve">Importe de los ingresos que obtiene el municipio de persona física o jurídica por la obtención de licencia, peritaje dictamen o inspección en acciones urbanísticas o de cambio de régimen de propiedad. </t>
        </r>
      </text>
    </comment>
    <comment ref="B100" authorId="1" shapeId="0">
      <text>
        <r>
          <rPr>
            <b/>
            <sz val="12"/>
            <color indexed="81"/>
            <rFont val="Arial"/>
            <family val="2"/>
          </rPr>
          <t>Importe de los ingresos obtenidos de persona física o jurídica por las licencias de cambio de régimen de propiedad individual a condominio.</t>
        </r>
      </text>
    </comment>
    <comment ref="B101" authorId="1" shapeId="0">
      <text>
        <r>
          <rPr>
            <b/>
            <sz val="12"/>
            <color indexed="81"/>
            <rFont val="Arial"/>
            <family val="2"/>
          </rPr>
          <t>Importe de los ingresos recibidos de persona física o jurídica en la obtención de licencia para dividir o transformar terrenos en lotes mediante la realización de obras de urbanización.</t>
        </r>
      </text>
    </comment>
    <comment ref="B102" authorId="1" shapeId="0">
      <text>
        <r>
          <rPr>
            <b/>
            <sz val="12"/>
            <color indexed="81"/>
            <rFont val="Arial"/>
            <family val="2"/>
          </rPr>
          <t>Importe de los ingresos obtenidos por el peritaje, dictamen o inspección realizado por la dependencia municipal de obras públicas de carácter extraordinario.</t>
        </r>
      </text>
    </comment>
    <comment ref="B103" authorId="1" shapeId="0">
      <text>
        <r>
          <rPr>
            <b/>
            <sz val="12"/>
            <color indexed="81"/>
            <rFont val="Arial"/>
            <family val="2"/>
          </rPr>
          <t>Importe de los ingresos obtenidos por el municipio de persona física o jurídica en la realización del servicio de medición de terrenos por la dirección de obras públicas ó para el permiso de romper pavimento, banquetas o machuelos, así como para la realización de obras de infraestructura en la vía pública.</t>
        </r>
      </text>
    </comment>
    <comment ref="B104" authorId="1" shapeId="0">
      <text>
        <r>
          <rPr>
            <b/>
            <sz val="12"/>
            <color indexed="81"/>
            <rFont val="Arial"/>
            <family val="2"/>
          </rPr>
          <t xml:space="preserve">Importe  de los ingresos obtenidos  por medición de terrenos  por la dependencia municipal de obras públicas.
</t>
        </r>
      </text>
    </comment>
    <comment ref="B105" authorId="1" shapeId="0">
      <text>
        <r>
          <rPr>
            <b/>
            <sz val="12"/>
            <color indexed="81"/>
            <rFont val="Arial"/>
            <family val="2"/>
          </rPr>
          <t>Importe de los ingresos obtenidos por la autorización para romper pavimento, banquetas y/o machuelos en la instalación de tomas de agua, descargas o reparación de tuberías o servicios de cualquier naturaleza. Independientemente del permiso se pagará adicionalmente por el contribuyente los costos de los materiales de la reparación.</t>
        </r>
      </text>
    </comment>
    <comment ref="B106" authorId="1" shapeId="0">
      <text>
        <r>
          <rPr>
            <b/>
            <sz val="12"/>
            <color indexed="81"/>
            <rFont val="Arial"/>
            <family val="2"/>
          </rPr>
          <t>Importe obtenido de los ingresos de persona física o jurídica para la construcciones de infraestructura en la vía pública, tales como la colocación oculta o visible de líneas de telefonía, televisión, conducción de combustibles o la construcción de registros o túneles.</t>
        </r>
      </text>
    </comment>
    <comment ref="B107" authorId="1" shapeId="0">
      <text>
        <r>
          <rPr>
            <b/>
            <sz val="12"/>
            <color indexed="81"/>
            <rFont val="Arial"/>
            <family val="2"/>
          </rPr>
          <t>Importe de los ingresos que obtiene el municipio de persona física o jurídica por servicios de sanidad, tales como inhumaciones, exhumaciones, servicios de cremación y/o traslado de cadáveres fuera del municipio.</t>
        </r>
      </text>
    </comment>
    <comment ref="B108" authorId="1" shapeId="0">
      <text>
        <r>
          <rPr>
            <b/>
            <sz val="12"/>
            <color indexed="81"/>
            <rFont val="Arial"/>
            <family val="2"/>
          </rPr>
          <t>Importe de los ingresos obtenidos de las personas físicas o morales que requieran de realizar la inhumación o reinhumaciones de cadáveres.</t>
        </r>
      </text>
    </comment>
    <comment ref="B109" authorId="1" shapeId="0">
      <text>
        <r>
          <rPr>
            <b/>
            <sz val="12"/>
            <color indexed="81"/>
            <rFont val="Arial"/>
            <family val="2"/>
          </rPr>
          <t>Importe de los ingresos obtenidos por el permiso de exhumaciones prematuras o de restos áridos.</t>
        </r>
      </text>
    </comment>
    <comment ref="B110" authorId="1" shapeId="0">
      <text>
        <r>
          <rPr>
            <b/>
            <sz val="12"/>
            <color indexed="81"/>
            <rFont val="Arial"/>
            <family val="2"/>
          </rPr>
          <t>Importe de los ingresos obtenidos por el servicio realizado por el municipio para la cremación de cadáveres.</t>
        </r>
      </text>
    </comment>
    <comment ref="B111" authorId="1" shapeId="0">
      <text>
        <r>
          <rPr>
            <b/>
            <sz val="12"/>
            <color indexed="81"/>
            <rFont val="Arial"/>
            <family val="2"/>
          </rPr>
          <t>Importe de los ingresos obtenidos por el permiso de traslado de cadáveres fuera del municipio.</t>
        </r>
      </text>
    </comment>
    <comment ref="B112" authorId="1" shapeId="0">
      <text>
        <r>
          <rPr>
            <b/>
            <sz val="12"/>
            <color indexed="81"/>
            <rFont val="Arial"/>
            <family val="2"/>
          </rPr>
          <t>Importe de los ingresos que obtiene el municipio por la prestación del servicio de limpieza, recolección, traslado, tratamiento y/o disposición final de residuos sólidos, cuando el servicio sea en forma especial, a solicitud o en rebeldía del usuario.</t>
        </r>
      </text>
    </comment>
    <comment ref="B113" authorId="1" shapeId="0">
      <text>
        <r>
          <rPr>
            <b/>
            <sz val="12"/>
            <color indexed="81"/>
            <rFont val="Arial"/>
            <family val="2"/>
          </rPr>
          <t>Importe de los ingresos que obtiene el municipio por la prestación del servicio de recolección y traslado de basura, desechos o desperdicios no peligrosos, en vehículos del ayuntamiento, cuando el servicio sea en forma especial, a solicitud o en rebeldía del usuario.</t>
        </r>
      </text>
    </comment>
    <comment ref="B114" authorId="1" shapeId="0">
      <text>
        <r>
          <rPr>
            <b/>
            <sz val="12"/>
            <color indexed="81"/>
            <rFont val="Arial"/>
            <family val="2"/>
          </rPr>
          <t>Importe de los ingresos que obtiene el municipio por la prestación del servicio de recolección y traslado de basura, desechos o desperdicios peligrosos en vehículos del ayuntamiento, cuando el servicio sea en forma especial, a solicitud o en rebeldía del usuario.</t>
        </r>
      </text>
    </comment>
    <comment ref="B115" authorId="1" shapeId="0">
      <text>
        <r>
          <rPr>
            <b/>
            <sz val="12"/>
            <color indexed="81"/>
            <rFont val="Arial"/>
            <family val="2"/>
          </rPr>
          <t>Importe de los ingresos que obtiene el municipio por la prestación del servicio de limpieza de lotes baldíos, jardines, prados, banquetas y similares, cuando el servicio sea en forma especial, a solicitud o en rebeldía del usuario.</t>
        </r>
      </text>
    </comment>
    <comment ref="B116" authorId="1" shapeId="0">
      <text>
        <r>
          <rPr>
            <b/>
            <sz val="12"/>
            <color indexed="81"/>
            <rFont val="Arial"/>
            <family val="2"/>
          </rPr>
          <t>Importe de los ingresos que obtiene el municipio por la prestación del servicio exclusivo de camiones de aseo a solicitud del usuario.</t>
        </r>
      </text>
    </comment>
    <comment ref="B117" authorId="1" shapeId="0">
      <text>
        <r>
          <rPr>
            <b/>
            <sz val="12"/>
            <color indexed="81"/>
            <rFont val="Arial"/>
            <family val="2"/>
          </rPr>
          <t>Importe de los ingresos obtenidos por el permiso a particulares que utilicen los tiraderos municipales o rellenos sanitarios de derecho público municipal.</t>
        </r>
      </text>
    </comment>
    <comment ref="B118" authorId="1" shapeId="0">
      <text>
        <r>
          <rPr>
            <b/>
            <sz val="12"/>
            <color indexed="81"/>
            <rFont val="Arial"/>
            <family val="2"/>
          </rPr>
          <t>Importe de los ingresos obtenidos por otros servicios similares no especificados en los rubros de servicios de limpieza, recolección, traslado y disposición final de residuos sólidos, tales como la recepción de residuos sólidos como llantas, colchones, etc. o la venta de composta de rellenos sanitarios, entre otros.</t>
        </r>
      </text>
    </comment>
    <comment ref="B119" authorId="1" shapeId="0">
      <text>
        <r>
          <rPr>
            <b/>
            <sz val="12"/>
            <color indexed="81"/>
            <rFont val="Arial"/>
            <family val="2"/>
          </rPr>
          <t>Importe de los ingresos que obtiene el municipio de las personas físicas ó jurídicas propietarios o poseedores de inmuebles, que se beneficien directa o indirectamente con los servicios de agua potable, alcantarillado y saneamiento, bien por que reciban todos o algunos de ellos o por que por el frente de los inmuebles, estén instaladas redes de agua potable o alcantarillado.</t>
        </r>
      </text>
    </comment>
    <comment ref="B120" authorId="1" shapeId="0">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casa habitación, bien por que reciban todos o alguno de ellos o por que por el frente de los inmuebles, estén instaladas redes de agua potable o alcantarillado.</t>
        </r>
      </text>
    </comment>
    <comment ref="B121" authorId="1" shapeId="0">
      <text>
        <r>
          <rPr>
            <b/>
            <sz val="12"/>
            <color indexed="81"/>
            <rFont val="Arial"/>
            <family val="2"/>
          </rPr>
          <t>Importe de los ingresos obtenidos de las personas físicas o jurídicas propietarios o poseedores de inmuebles que se beneficien directa o indirectamente con el servicio de agua potable y alcantarillado en sus modalidades de servicio medido o en régimen de cuota fija a comercios, industrias, establos e inmuebles no considerados como casa habitacional, bien por que reciban todos o alguno de ellos o por que por el frente de los inmuebles, estén instaladas redes de agua potable o alcantarillado.</t>
        </r>
      </text>
    </comment>
    <comment ref="B122" authorId="1" shapeId="0">
      <text>
        <r>
          <rPr>
            <b/>
            <sz val="12"/>
            <color indexed="81"/>
            <rFont val="Arial"/>
            <family val="2"/>
          </rPr>
          <t>Importe de los ingresos obtenidos por la prestación del servicio de agua potable que por el frente del predio baldío pasen todos o algunos de los servicios de agua potable y alcantarillado.</t>
        </r>
      </text>
    </comment>
    <comment ref="B123" authorId="1" shapeId="0">
      <text>
        <r>
          <rPr>
            <b/>
            <sz val="12"/>
            <color indexed="81"/>
            <rFont val="Arial"/>
            <family val="2"/>
          </rPr>
          <t>Importe de los ingresos obtenidos por la prestación del servicio de agua potable en sus modalidades de servicio medido o en régimen de cuota fija en delegaciones y agencias municipales.</t>
        </r>
      </text>
    </comment>
    <comment ref="B124" authorId="1" shapeId="0">
      <text>
        <r>
          <rPr>
            <b/>
            <sz val="12"/>
            <color indexed="81"/>
            <rFont val="Arial"/>
            <family val="2"/>
          </rPr>
          <t>Ingresos obtenidos de quienes se beneficien directa o indirectamente de los servicios de agua potable y/o alcantarillado, pagarán adicionalmente un 20% sobre los derechos del servicios de agua potable y/o alcantarillado, cuyo producto será destinado a la construcción, operación y mantenimiento de infraestructura para el saneamiento de aguas residuales, tales como la construcción o mantenimiento de plantas tratadoras de aguas residuales.</t>
        </r>
      </text>
    </comment>
    <comment ref="B125" authorId="1" shapeId="0">
      <text>
        <r>
          <rPr>
            <b/>
            <sz val="12"/>
            <color indexed="81"/>
            <rFont val="Arial"/>
            <family val="2"/>
          </rPr>
          <t>Ingresos obtenidos de quienes se beneficien directa o indirectamente de los servicios de agua potable y/o alcantarillado, pagaran adicionalmente un 2% o 3% sobre los derechos del servicios de agua potable y/o alcantarillado, cuyo producto será destinado a la construcción y mantenimiento de infraestructura de las redes de agua potable existentes.</t>
        </r>
      </text>
    </comment>
    <comment ref="B126" authorId="1" shapeId="0">
      <text>
        <r>
          <rPr>
            <b/>
            <sz val="12"/>
            <color indexed="81"/>
            <rFont val="Arial"/>
            <family val="2"/>
          </rPr>
          <t xml:space="preserve">Importe de los ingresos obtenidos por el aprovechamiento de la infraestructura de agua potable y saneamiento existente, por la incorporación de nuevas urbanizaciones, conjuntos habitacionales, desarrollos industriales y comerciales o conexión de predios ya urbanizados. </t>
        </r>
      </text>
    </comment>
    <comment ref="B127" authorId="1" shapeId="0">
      <text>
        <r>
          <rPr>
            <b/>
            <sz val="12"/>
            <color indexed="81"/>
            <rFont val="Arial"/>
            <family val="2"/>
          </rPr>
          <t>Importe de los ingresos obtenidos por la solicitud de conexión o reconexión al servicio del agua potable y/o descarga de drenaje, incluyen en este rubro los costos de materiales necesarios para su instalación tales como medidor, tubos, mano de obra entre otros.</t>
        </r>
      </text>
    </comment>
    <comment ref="B128" authorId="1" shapeId="0">
      <text>
        <r>
          <rPr>
            <b/>
            <sz val="12"/>
            <color indexed="81"/>
            <rFont val="Arial"/>
            <family val="2"/>
          </rPr>
          <t>Importe de los ingresos que obtiene el municipio de persona física o jurídica que pretenda realizar el sacrificio de ganado, aves y otras especies de consumo humano, ya sea dentro o fuera del rastro municipal.</t>
        </r>
      </text>
    </comment>
    <comment ref="B129" authorId="1" shapeId="0">
      <text>
        <r>
          <rPr>
            <b/>
            <sz val="12"/>
            <color indexed="81"/>
            <rFont val="Arial"/>
            <family val="2"/>
          </rPr>
          <t>Importe de los ingresos obtenidos por la autorización de matanza de ganado, aves y otras especies de consumo humano, dentro y fuera del rastro municipal, en rastros concesionados o particulares, incluyendo establecimientos T.I.F.</t>
        </r>
      </text>
    </comment>
    <comment ref="B130" authorId="1" shapeId="0">
      <text>
        <r>
          <rPr>
            <b/>
            <sz val="12"/>
            <color indexed="81"/>
            <rFont val="Arial"/>
            <family val="2"/>
          </rPr>
          <t>Importe de los ingresos obtenidos por la autorización de la salida de animales del rastro para envíos fuera del municipio.</t>
        </r>
      </text>
    </comment>
    <comment ref="B131" authorId="1" shapeId="0">
      <text>
        <r>
          <rPr>
            <b/>
            <sz val="12"/>
            <color indexed="81"/>
            <rFont val="Arial"/>
            <family val="2"/>
          </rPr>
          <t xml:space="preserve">Importe de los ingresos obtenidos por la autorización de  la introducción de ganado al rastro en horas extraordinarias.
</t>
        </r>
      </text>
    </comment>
    <comment ref="B132" authorId="1" shapeId="0">
      <text>
        <r>
          <rPr>
            <b/>
            <sz val="12"/>
            <color indexed="81"/>
            <rFont val="Arial"/>
            <family val="2"/>
          </rPr>
          <t>Importe de los ingresos obtenidos en la inspección sanitaria de pieles, ganado y otras especies de consumo humano.</t>
        </r>
      </text>
    </comment>
    <comment ref="B133" authorId="1" shapeId="0">
      <text>
        <r>
          <rPr>
            <b/>
            <sz val="12"/>
            <color indexed="81"/>
            <rFont val="Arial"/>
            <family val="2"/>
          </rPr>
          <t xml:space="preserve">Importe de los ingresos obtenidos para la entrega y acarreo de carnes en camiones municipales.
</t>
        </r>
      </text>
    </comment>
    <comment ref="B134" authorId="1" shapeId="0">
      <text>
        <r>
          <rPr>
            <b/>
            <sz val="12"/>
            <color indexed="81"/>
            <rFont val="Arial"/>
            <family val="2"/>
          </rPr>
          <t>Importe de los ingresos obtenidos por el servicio de sacrificio de ganado, aves y otras especies de consumo humano que se presten en el interior del rastro municipal, por personal pagado por el ayuntamiento.</t>
        </r>
      </text>
    </comment>
    <comment ref="B135" authorId="1" shapeId="0">
      <text>
        <r>
          <rPr>
            <b/>
            <sz val="12"/>
            <color indexed="81"/>
            <rFont val="Arial"/>
            <family val="2"/>
          </rPr>
          <t>Importe de los ingresos obtenidos por la venta de productos obtenidos en el rastro, tales como harina de sangre y estiércol, entre otros.</t>
        </r>
      </text>
    </comment>
    <comment ref="B136" authorId="1" shapeId="0">
      <text>
        <r>
          <rPr>
            <b/>
            <sz val="12"/>
            <color indexed="81"/>
            <rFont val="Arial"/>
            <family val="2"/>
          </rPr>
          <t>Importe de los ingresos que se obtienen por otros servicios prestados en el rastro municipal no previstos en los rubros anteriores; tales como el uso de corrales, enmantado de canales, encierro de animales de consumo humano, refrigeración, entre otros similares.</t>
        </r>
      </text>
    </comment>
    <comment ref="B137" authorId="1" shapeId="0">
      <text>
        <r>
          <rPr>
            <b/>
            <sz val="12"/>
            <color indexed="81"/>
            <rFont val="Arial"/>
            <family val="2"/>
          </rPr>
          <t>Importe de los ingresos que obtiene el municipio por la prestación del servicio del registro civil, a domicilio o fuera del horario de oficina.</t>
        </r>
      </text>
    </comment>
    <comment ref="B138" authorId="1" shapeId="0">
      <text>
        <r>
          <rPr>
            <b/>
            <sz val="12"/>
            <color indexed="81"/>
            <rFont val="Arial"/>
            <family val="2"/>
          </rPr>
          <t>Importe de los ingresos que obtiene el municipio por la prestación del servicio del registro civil en las oficinas de este, fuera del horario normal.</t>
        </r>
      </text>
    </comment>
    <comment ref="B139" authorId="1" shapeId="0">
      <text>
        <r>
          <rPr>
            <b/>
            <sz val="12"/>
            <color indexed="81"/>
            <rFont val="Arial"/>
            <family val="2"/>
          </rPr>
          <t>Importe de los ingresos que obtiene el municipio por la prestación del servicio del registro civil a domicilio; tales como matrimonios civiles a domicilio.</t>
        </r>
      </text>
    </comment>
    <comment ref="B140" authorId="1" shapeId="0">
      <text>
        <r>
          <rPr>
            <b/>
            <sz val="12"/>
            <color indexed="81"/>
            <rFont val="Arial"/>
            <family val="2"/>
          </rPr>
          <t>Importe de los ingresos que se obtienen por la realización de anotaciones e inserciones en las actas del registro civil, como son el cambio de régimen patrimonial en el matrimonio, actas de defunción de personas fallecidas fuera del municipio, inscripciones extranjeras del registro civil. No se pagarán los derechos a que se refiere este rubro en los supuestos de anotaciones marginales de reconocimiento y legitimación de descendientes, así como de matrimonios colectivos.</t>
        </r>
      </text>
    </comment>
    <comment ref="B141" authorId="1" shapeId="0">
      <text>
        <r>
          <rPr>
            <b/>
            <sz val="12"/>
            <color indexed="81"/>
            <rFont val="Arial"/>
            <family val="2"/>
          </rPr>
          <t>Importe de los ingresos por la expedición de toda clase de certificados, certificaciones o copias de documentos existentes en los archivos de las oficinas municipales, a solicitud del interesado.</t>
        </r>
      </text>
    </comment>
    <comment ref="B142" authorId="1" shapeId="0">
      <text>
        <r>
          <rPr>
            <b/>
            <sz val="12"/>
            <color indexed="81"/>
            <rFont val="Arial"/>
            <family val="2"/>
          </rPr>
          <t>Importe de los ingresos por la expedición de certificados, certificaciones, constancias o copias, a solicitud del interesado, tales como certificación de firmas, certificados de inexistencia de actas del registro civil, certificados de residencia, constancias de existencia, certificados médicos prenupciales, certificado de alcoholemia, entre otros.</t>
        </r>
      </text>
    </comment>
    <comment ref="B143" authorId="1" shapeId="0">
      <text>
        <r>
          <rPr>
            <b/>
            <sz val="12"/>
            <color indexed="81"/>
            <rFont val="Arial"/>
            <family val="2"/>
          </rPr>
          <t>Importe de los ingresos por la expedición de extractos de actas, a solicitud del interesado.</t>
        </r>
      </text>
    </comment>
    <comment ref="B144" authorId="1" shapeId="0">
      <text>
        <r>
          <rPr>
            <b/>
            <sz val="12"/>
            <color indexed="81"/>
            <rFont val="Arial"/>
            <family val="2"/>
          </rPr>
          <t>Importe de los ingresos por la solicitud de dictámenes de trazo, uso y destino, a solicitud del interesado; tales como el dictamen técnico de factibilidad.</t>
        </r>
      </text>
    </comment>
    <comment ref="B145" authorId="1" shapeId="0">
      <text>
        <r>
          <rPr>
            <b/>
            <sz val="12"/>
            <color indexed="81"/>
            <rFont val="Arial"/>
            <family val="2"/>
          </rPr>
          <t>Importe de los ingresos que obtiene el municipio por los servicios proporcionados en la dirección o área de catastro, como es la solicitud de copias de planos, certificaciones catastrales, expedición de fotocopias, informes catastrales, deslindes, entre otros.</t>
        </r>
      </text>
    </comment>
    <comment ref="B146" authorId="1" shapeId="0">
      <text>
        <r>
          <rPr>
            <b/>
            <sz val="12"/>
            <color indexed="81"/>
            <rFont val="Arial"/>
            <family val="2"/>
          </rPr>
          <t>Importe de los ingresos obtenidos por la solicitud de copias de planos simples y en maduro; como son planos generales de población, fotografía de ortofoto, planos con tabla de valores unitarios, entre otros.</t>
        </r>
      </text>
    </comment>
    <comment ref="B147" authorId="1" shapeId="0">
      <text>
        <r>
          <rPr>
            <b/>
            <sz val="12"/>
            <color indexed="81"/>
            <rFont val="Arial"/>
            <family val="2"/>
          </rPr>
          <t>Importe de los ingresos que se obtienen por la expedición de certificaciones catastrales, tales como certificados de no-inscripción de propiedad, certificaciones de planos, certificaciones de no adeudo, entre otros.</t>
        </r>
      </text>
    </comment>
    <comment ref="B148" authorId="1" shapeId="0">
      <text>
        <r>
          <rPr>
            <b/>
            <sz val="12"/>
            <color indexed="81"/>
            <rFont val="Arial"/>
            <family val="2"/>
          </rPr>
          <t>Importe de los ingresos obtenidos por informes catastrales en la expedición de fotocopias e informes catastrales por datos técnicos; tales como expedición de fotocopias del microfilme, informes catastrales de datos técnicos, entre otros.</t>
        </r>
      </text>
    </comment>
    <comment ref="B149" authorId="1" shapeId="0">
      <text>
        <r>
          <rPr>
            <b/>
            <sz val="12"/>
            <color indexed="81"/>
            <rFont val="Arial"/>
            <family val="2"/>
          </rPr>
          <t>Importe de los ingresos obtenidos por la practica y expedición de deslindes de predios urbanos, con base en planos catastrales existentes.</t>
        </r>
      </text>
    </comment>
    <comment ref="B150" authorId="1" shapeId="0">
      <text>
        <r>
          <rPr>
            <b/>
            <sz val="12"/>
            <color indexed="81"/>
            <rFont val="Arial"/>
            <family val="2"/>
          </rPr>
          <t>Importe de los ingresos obtenidos por la solicitud de dictamen de valor, practicado por el área de catastro.</t>
        </r>
      </text>
    </comment>
    <comment ref="B151" authorId="1" shapeId="0">
      <text>
        <r>
          <rPr>
            <b/>
            <sz val="12"/>
            <color indexed="81"/>
            <rFont val="Arial"/>
            <family val="2"/>
          </rPr>
          <t>Importe de los ingresos obtenidos por la revisión y autorización de cada avalúo practicado por otras instituciones o valuadores independientes autorizados por el área de catastro.</t>
        </r>
      </text>
    </comment>
    <comment ref="B152" authorId="2" shapeId="0">
      <text>
        <r>
          <rPr>
            <b/>
            <sz val="12"/>
            <color indexed="81"/>
            <rFont val="Arial"/>
            <family val="2"/>
          </rPr>
          <t>Comprende el importe de los ingresos por derechos establecidos en Ley por el uso o aprovechamiento de los bienes del dominio público, así como por recibir servicios que presta el Estado en sus  funciones de derecho público, excepto cuando se presten por organismos descentralizados u órganos desconcentrados cuando en este último caso, se trate de contraprestaciones que no se encuentren previstas en la Ley. También son de derechos las contribuciones a cargo de los organismos públicos descentralizados por prestar servicios exclusivos del Estado, no incluidos en las cuentas anteriores.</t>
        </r>
        <r>
          <rPr>
            <sz val="8"/>
            <color indexed="81"/>
            <rFont val="Tahoma"/>
            <family val="2"/>
          </rPr>
          <t xml:space="preserve">
</t>
        </r>
      </text>
    </comment>
    <comment ref="B153" authorId="1" shapeId="0">
      <text>
        <r>
          <rPr>
            <b/>
            <sz val="12"/>
            <color indexed="81"/>
            <rFont val="Arial"/>
            <family val="2"/>
          </rPr>
          <t>Importe de los derechos por concepto de otros servicios que provengan de la autoridad municipal, que no contravengan las disposiciones del Convenio de Coordinación fiscal en materia de derechos, y que no estén previstos en el título de Derechos.</t>
        </r>
      </text>
    </comment>
    <comment ref="B154" authorId="1" shapeId="0">
      <text>
        <r>
          <rPr>
            <b/>
            <sz val="12"/>
            <color indexed="81"/>
            <rFont val="Arial"/>
            <family val="2"/>
          </rPr>
          <t>Importe de los ingresos obtenidos por servicios que se presten en horas hábiles.</t>
        </r>
      </text>
    </comment>
    <comment ref="B155" authorId="1" shapeId="0">
      <text>
        <r>
          <rPr>
            <b/>
            <sz val="12"/>
            <color indexed="81"/>
            <rFont val="Arial"/>
            <family val="2"/>
          </rPr>
          <t>Importe de los ingresos obtenidos por servicios que se presten en horas inhábiles.</t>
        </r>
      </text>
    </comment>
    <comment ref="B156" authorId="1" shapeId="0">
      <text>
        <r>
          <rPr>
            <b/>
            <sz val="12"/>
            <color indexed="81"/>
            <rFont val="Arial"/>
            <family val="2"/>
          </rPr>
          <t>Importe de los ingresos obtenidos por proporcionar información en documentos o elementos técnicos o electrónicos a solicitudes de información en cumplimiento de la ley de transparencia; tales como copia simple de documentos, información en disco o DVD, fotografías impresas, entre otros.</t>
        </r>
      </text>
    </comment>
    <comment ref="B157" authorId="1" shapeId="0">
      <text>
        <r>
          <rPr>
            <b/>
            <sz val="12"/>
            <color indexed="81"/>
            <rFont val="Arial"/>
            <family val="2"/>
          </rPr>
          <t>Importe de los ingresos obtenidos por revisión de control epidemiológico, certificados de salud y certificados de casos médicos legales.</t>
        </r>
      </text>
    </comment>
    <comment ref="B158" authorId="1" shapeId="0">
      <text>
        <r>
          <rPr>
            <b/>
            <sz val="12"/>
            <color indexed="81"/>
            <rFont val="Arial"/>
            <family val="2"/>
          </rPr>
          <t>Importe de los ingresos que se obtienen por otros servicios prestados no previstos con anterioridad, tales como poda de árboles, recolección de desechos vegetales, dictamen de inspección por servicios de tala o poda de árboles, entre otros.</t>
        </r>
      </text>
    </comment>
    <comment ref="B159" authorId="2" shapeId="0">
      <text>
        <r>
          <rPr>
            <b/>
            <sz val="12"/>
            <color indexed="81"/>
            <rFont val="Arial"/>
            <family val="2"/>
          </rPr>
          <t xml:space="preserve">Importe de los ingresos por derechos generados cuando no se cubran los derechos en la fecha o dentro del plazo fijado por las disposiciones fiscales.
</t>
        </r>
      </text>
    </comment>
    <comment ref="B160" authorId="1" shapeId="0">
      <text>
        <r>
          <rPr>
            <b/>
            <sz val="12"/>
            <color indexed="81"/>
            <rFont val="Arial"/>
            <family val="2"/>
          </rPr>
          <t>Importe de la indemnización causada por la falta de pago oportuno de los ingresos señalados en el título de derechos de la ley de ingresos.</t>
        </r>
      </text>
    </comment>
    <comment ref="B161" authorId="1" shapeId="0">
      <text>
        <r>
          <rPr>
            <b/>
            <sz val="12"/>
            <color indexed="81"/>
            <rFont val="Arial"/>
            <family val="2"/>
          </rPr>
          <t>Importe de la indemnización causada por la falta de pago oportuno en la fecha o dentro del plazo señalado en la ley de ingresos en el título de derechos.</t>
        </r>
      </text>
    </comment>
    <comment ref="B162" authorId="1" shapeId="0">
      <text>
        <r>
          <rPr>
            <b/>
            <sz val="12"/>
            <color indexed="81"/>
            <rFont val="Arial"/>
            <family val="2"/>
          </rPr>
          <t>Ingresos derivados de sanciones económicas por el incumplimiento de disposiciones en la forma, fecha y términos que establezcan las disposiciones fiscales, respecto del pago de los derechos señalados en la ley de ingresos.</t>
        </r>
      </text>
    </comment>
    <comment ref="B163" authorId="1" shapeId="0">
      <text>
        <r>
          <rPr>
            <b/>
            <sz val="12"/>
            <color indexed="81"/>
            <rFont val="Arial"/>
            <family val="2"/>
          </rPr>
          <t>Importe del ingreso obtenido por concepto de multas, derivadas del incumplimiento en la forma, fecha y términos, que establezcan las disposiciones fiscales respecto del pago de derechos, siempre que no esté considerada en otra sanción.</t>
        </r>
      </text>
    </comment>
    <comment ref="B164" authorId="1" shapeId="0">
      <text>
        <r>
          <rPr>
            <b/>
            <sz val="12"/>
            <color indexed="81"/>
            <rFont val="Arial"/>
            <family val="2"/>
          </rPr>
          <t>Importe de los ingresos por concepto de intereses derivados por la falta de pago de derechos conforme establece la ley y convenidos entre las autoridades municipales y el contribuyente para ser pagado en un plazo determinado o en parcialidades.</t>
        </r>
      </text>
    </comment>
    <comment ref="B165" authorId="1" shapeId="0">
      <text>
        <r>
          <rPr>
            <b/>
            <sz val="12"/>
            <color indexed="81"/>
            <rFont val="Arial"/>
            <family val="2"/>
          </rPr>
          <t>Importe de los ingresos por concepto de intereses derivados de créditos fiscales no pagados y convenidos a pagar en un plazo determinado o en parcialidades.</t>
        </r>
      </text>
    </comment>
    <comment ref="B166" authorId="1" shapeId="0">
      <text>
        <r>
          <rPr>
            <b/>
            <sz val="12"/>
            <color indexed="81"/>
            <rFont val="Arial"/>
            <family val="2"/>
          </rPr>
          <t>Importe del ingreso por concepto del procedimiento administrativo de ejecución, derivado por la no satisfacción de créditos fiscales dentro de los plazos legales o gastos de ejecución por la práctica de diligencias relacionadas con el procedimiento.</t>
        </r>
      </text>
    </comment>
    <comment ref="B167" authorId="1" shapeId="0">
      <text>
        <r>
          <rPr>
            <b/>
            <sz val="12"/>
            <color indexed="81"/>
            <rFont val="Arial"/>
            <family val="2"/>
          </rPr>
          <t>Importe del ingreso por concepto de gasto de notificación en el procedimiento administrativo de ejecución, derivado por la no satisfacción de créditos fiscales dentro de los plazos establecidos en las disposiciones legales.</t>
        </r>
      </text>
    </comment>
    <comment ref="B168" authorId="1" shapeId="0">
      <text>
        <r>
          <rPr>
            <b/>
            <sz val="12"/>
            <color indexed="81"/>
            <rFont val="Arial"/>
            <family val="2"/>
          </rPr>
          <t>Importe del ingreso por concepto de gastos de embargo en el procedimiento administrativo de ejecución, derivado por la no satisfacción de créditos fiscales dentro de los plazos establecidos en las disposiciones legales.</t>
        </r>
      </text>
    </comment>
    <comment ref="B169" authorId="1" shapeId="0">
      <text>
        <r>
          <rPr>
            <b/>
            <sz val="12"/>
            <color indexed="81"/>
            <rFont val="Arial"/>
            <family val="2"/>
          </rPr>
          <t>Importe del ingreso por concepto de otros gastos no considerados en los anteriores rubros durante el procedimiento administrativo de ejecución, derivado por la no satisfacción de créditos fiscales dentro de los plazos establecidos en las disposiciones legales.</t>
        </r>
      </text>
    </comment>
    <comment ref="B170" authorId="1" shapeId="0">
      <text>
        <r>
          <rPr>
            <b/>
            <sz val="12"/>
            <color indexed="81"/>
            <rFont val="Arial"/>
            <family val="2"/>
          </rPr>
          <t>Importe de otros ingresos que obtiene el municipio por concepto de accesorios de los impuestos y no están considerados en los rubros anteriores.</t>
        </r>
      </text>
    </comment>
    <comment ref="B171" authorId="1" shapeId="0">
      <text>
        <r>
          <rPr>
            <b/>
            <sz val="12"/>
            <color indexed="81"/>
            <rFont val="Arial"/>
            <family val="2"/>
          </rPr>
          <t>Importe del ingreso obtenidos otros accesorios que no se encuentren contemplados  en los conceptos anteriores.</t>
        </r>
      </text>
    </comment>
    <comment ref="B172" authorId="2" shapeId="0">
      <text>
        <r>
          <rPr>
            <b/>
            <sz val="12"/>
            <color indexed="81"/>
            <rFont val="Arial"/>
            <family val="2"/>
          </rPr>
          <t>Son contraprestaciones por los servicios que preste el Estado en sus funciones de derecho privado, así como por el uso, aprovechamiento o enajenación de bienes del dominio privado.</t>
        </r>
        <r>
          <rPr>
            <sz val="12"/>
            <color indexed="81"/>
            <rFont val="Arial"/>
            <family val="2"/>
          </rPr>
          <t xml:space="preserve">
</t>
        </r>
      </text>
    </comment>
    <comment ref="B173" authorId="2" shapeId="0">
      <text>
        <r>
          <rPr>
            <b/>
            <sz val="12"/>
            <color indexed="81"/>
            <rFont val="Arial"/>
            <family val="2"/>
          </rPr>
          <t>Comprende el 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t>
        </r>
        <r>
          <rPr>
            <sz val="8"/>
            <color indexed="81"/>
            <rFont val="Tahoma"/>
            <family val="2"/>
          </rPr>
          <t xml:space="preserve">
</t>
        </r>
      </text>
    </comment>
    <comment ref="B174" authorId="1" shapeId="0">
      <text>
        <r>
          <rPr>
            <b/>
            <sz val="12"/>
            <color indexed="81"/>
            <rFont val="Arial"/>
            <family val="2"/>
          </rPr>
          <t>Importe del Ingreso obtenido por contraprestaciones derivadas del uso o concesión de toda clase de bienes no sujetos al régimen de dominio público, tales como arrendamiento de locales, kioscos, plazas, baños, entre otros.</t>
        </r>
      </text>
    </comment>
    <comment ref="B175" authorId="1" shapeId="0">
      <text>
        <r>
          <rPr>
            <b/>
            <sz val="12"/>
            <color indexed="81"/>
            <rFont val="Arial"/>
            <family val="2"/>
          </rPr>
          <t>Importe que obtiene la entidad de persona física o jurídica por el arrendamiento o la celebración de contrato de concesión de locales dentro y fuera de los mercados municipales y estos no se encuentran incorporados a los bienes de dominio público.</t>
        </r>
      </text>
    </comment>
    <comment ref="B176" authorId="1" shapeId="0">
      <text>
        <r>
          <rPr>
            <b/>
            <sz val="12"/>
            <color indexed="81"/>
            <rFont val="Arial"/>
            <family val="2"/>
          </rPr>
          <t>Importe que obtiene la entidad de persona física o jurídica por el arrendamiento o la celebración de contratos de concesión de kioscos en plazas y jardines públicos y estos no se encuentran incorporados a los bienes de dominio público.</t>
        </r>
      </text>
    </comment>
    <comment ref="B177" authorId="1" shapeId="0">
      <text>
        <r>
          <rPr>
            <b/>
            <sz val="12"/>
            <color indexed="81"/>
            <rFont val="Arial"/>
            <family val="2"/>
          </rPr>
          <t>Importe que obtiene la entidad de persona física o jurídica por el arrendamiento o la celebración de contratos de concesión de escusados y baños públicos y estos no se encuentran incorporados a los bienes de dominio público.</t>
        </r>
      </text>
    </comment>
    <comment ref="B178" authorId="1" shapeId="0">
      <text>
        <r>
          <rPr>
            <b/>
            <sz val="12"/>
            <color indexed="81"/>
            <rFont val="Arial"/>
            <family val="2"/>
          </rPr>
          <t>Importe que obtiene la entidad de persona física o jurídica por el arrendamiento de inmuebles públicos para anuncios y estos no se encuentran incorporados a los bienes de dominio público.</t>
        </r>
      </text>
    </comment>
    <comment ref="B179" authorId="1" shapeId="0">
      <text>
        <r>
          <rPr>
            <b/>
            <sz val="12"/>
            <color indexed="81"/>
            <rFont val="Arial"/>
            <family val="2"/>
          </rPr>
          <t>Importe que obtiene la entidad de persona física o jurídica por otros arrendamientos o concesiones distintos a los señalados en los rubros anteriores y estos no se encuentran incorporados a los bienes de dominio público; tales como arrendamiento de auditorios, bodegas, caballerizas, entre otros.</t>
        </r>
      </text>
    </comment>
    <comment ref="B180" authorId="1" shapeId="0">
      <text>
        <r>
          <rPr>
            <b/>
            <sz val="12"/>
            <color indexed="81"/>
            <rFont val="Arial"/>
            <family val="2"/>
          </rPr>
          <t>Importe de los ingresos que obtiene el municipio por la solicitud en uso a perpetuidad o uso temporal lotes en los cementerios municipales de dominio privado para la construcción de fosas. Los cementerios que no se encuentren incorporado a los bienes de dominio público afectarán esta partida.</t>
        </r>
      </text>
    </comment>
    <comment ref="B181" authorId="1" shapeId="0">
      <text>
        <r>
          <rPr>
            <b/>
            <sz val="12"/>
            <color indexed="81"/>
            <rFont val="Arial"/>
            <family val="2"/>
          </rPr>
          <t>Importe obtenido de los productos correspondientes a quienes hagan uso a perpetuidad y temporal lotes en los cementerios de dominio público para la construcción de fosas. Los cementerios que no se encuentren incorporados a los bienes de dominio público afectaran esta partida.</t>
        </r>
      </text>
    </comment>
    <comment ref="B182" authorId="1" shapeId="0">
      <text>
        <r>
          <rPr>
            <b/>
            <sz val="12"/>
            <color indexed="81"/>
            <rFont val="Arial"/>
            <family val="2"/>
          </rPr>
          <t>Importe de los ingresos obtenidos de los derechos correspondientes, para el mantenimiento de las calles, andadores, bardas, jardines y áreas comunes dentro del cementerio. Los cementerios que no se encuentren incorporados a los bienes de dominio público afectarán esta partida.</t>
        </r>
      </text>
    </comment>
    <comment ref="B183" authorId="1" shapeId="0">
      <text>
        <r>
          <rPr>
            <b/>
            <sz val="12"/>
            <color indexed="81"/>
            <rFont val="Arial"/>
            <family val="2"/>
          </rPr>
          <t>Importe de los ingresos que obtiene el municipio por la venta de gavetas a perpetuidad en los cementerios municipales. Los cementerios que no se encuentren incorporados a los bienes de dominio público afectarán esta partida.</t>
        </r>
      </text>
    </comment>
    <comment ref="B184" authorId="1" shapeId="0">
      <text>
        <r>
          <rPr>
            <b/>
            <sz val="12"/>
            <color indexed="81"/>
            <rFont val="Arial"/>
            <family val="2"/>
          </rPr>
          <t>Importe de los ingresos que obtiene el municipio por otros conceptos no considerados en los anteriores rubros de los cementerios municipales. Los cementerios que no se encuentren incorporados a los bienes de dominio público afectarán esta partida.</t>
        </r>
      </text>
    </comment>
    <comment ref="B185" authorId="1" shapeId="0">
      <text>
        <r>
          <rPr>
            <b/>
            <sz val="12"/>
            <color indexed="81"/>
            <rFont val="Arial"/>
            <family val="2"/>
          </rPr>
          <t xml:space="preserve">Importe de los ingresos que obtenga el erario municipal por la explotación, de los bienes de su propiedad o por la realización de actividades que no correspondan al desarrollo de sus funciones propias de derecho público; como formas impresas, calcomanías de identificación, credenciales, escudos, entre otros. </t>
        </r>
      </text>
    </comment>
    <comment ref="B186" authorId="1" shapeId="0">
      <text>
        <r>
          <rPr>
            <b/>
            <sz val="12"/>
            <color indexed="81"/>
            <rFont val="Arial"/>
            <family val="2"/>
          </rPr>
          <t>Importe de  los ingresos que obtiene el erario municipal por formas y ediciones impresas del municipio de dominio privado, tales como solicitud de licencias, inscripción o modificación al registro de contribuyentes, registro o certificado de residencias, solicitud de aclaración de actas, entre otros similares.</t>
        </r>
      </text>
    </comment>
    <comment ref="B187" authorId="1" shapeId="0">
      <text>
        <r>
          <rPr>
            <b/>
            <sz val="12"/>
            <color indexed="81"/>
            <rFont val="Arial"/>
            <family val="2"/>
          </rPr>
          <t>Importe de los ingresos que obtenga el erario municipal por la expedición de calcomanías, credenciales, placas, escudos y otros medios de identificación, tales como números para casa, credenciales, escudos, entre otros similares.</t>
        </r>
      </text>
    </comment>
    <comment ref="B188" authorId="1" shapeId="0">
      <text>
        <r>
          <rPr>
            <b/>
            <sz val="12"/>
            <color indexed="81"/>
            <rFont val="Arial"/>
            <family val="2"/>
          </rPr>
          <t>Importe de los ingresos que obtenga el erario municipal por depósito de vehículos en corralones propiedad del municipio de dominio privado.</t>
        </r>
      </text>
    </comment>
    <comment ref="B189" authorId="1" shapeId="0">
      <text>
        <r>
          <rPr>
            <b/>
            <sz val="12"/>
            <color indexed="81"/>
            <rFont val="Arial"/>
            <family val="2"/>
          </rPr>
          <t>Importe de los ingresos que obtenga el erario municipal por la explotación de bienes propiedad del municipio y pertenecen al dominio privado, tales como la extracción de tierras para la elaboración de adobe, teja, ladrillo o la extracción de cantera, piedra, entre otros similares.</t>
        </r>
      </text>
    </comment>
    <comment ref="B190" authorId="1" shapeId="0">
      <text>
        <r>
          <rPr>
            <b/>
            <sz val="12"/>
            <color indexed="81"/>
            <rFont val="Arial"/>
            <family val="2"/>
          </rPr>
          <t>Importe de los ingresos que obtenga el erario municipal por concepto productos o utilidades generados por talleres o centros de trabajo que operen dentro de establecimientos municipales y no correspondan al desarrollo de sus funciones propias de derecho público.</t>
        </r>
      </text>
    </comment>
    <comment ref="B191" authorId="1" shapeId="0">
      <text>
        <r>
          <rPr>
            <b/>
            <sz val="12"/>
            <color indexed="81"/>
            <rFont val="Arial"/>
            <family val="2"/>
          </rPr>
          <t xml:space="preserve">Importe de  los ingresos que obtenga el erario municipal por la venta de esquilmos , productos de aparcería, desechos y basura, tales como fertilizante, víseras, entre otros similares.
</t>
        </r>
      </text>
    </comment>
    <comment ref="B192" authorId="1" shapeId="0">
      <text>
        <r>
          <rPr>
            <b/>
            <sz val="12"/>
            <color indexed="81"/>
            <rFont val="Arial"/>
            <family val="2"/>
          </rPr>
          <t>Importe de los ingresos que obtenga el erario municipal por la venta de productos procedentes de viveros y jardines,  tales como árboles, plantas, flores entre otros similares.</t>
        </r>
      </text>
    </comment>
    <comment ref="B193" authorId="1" shapeId="0">
      <text>
        <r>
          <rPr>
            <b/>
            <sz val="12"/>
            <color indexed="81"/>
            <rFont val="Arial"/>
            <family val="2"/>
          </rPr>
          <t>Importe de los ingresos que obtenga el erario municipal por proporcionar información en documentos o elementos técnicos establecidos por la ley de ingresos municipales, tales como copias simples, información en disco magnético, audio casete, video casete,  entre otros similares.</t>
        </r>
      </text>
    </comment>
    <comment ref="B194" authorId="1" shapeId="0">
      <text>
        <r>
          <rPr>
            <b/>
            <sz val="12"/>
            <color indexed="81"/>
            <rFont val="Arial"/>
            <family val="2"/>
          </rPr>
          <t>Importe de los ingresos que obtenga el erario municipal por productos no especificados en los rubros anteriores, tales como entradas a parques y unidades deportivas, talleres, consultas, entre otros.</t>
        </r>
      </text>
    </comment>
    <comment ref="B195" authorId="1" shapeId="0">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196" authorId="1" shapeId="0">
      <text>
        <r>
          <rPr>
            <b/>
            <sz val="12"/>
            <color indexed="81"/>
            <rFont val="Arial"/>
            <family val="2"/>
          </rPr>
          <t xml:space="preserve">Importe de los Ingresos por el uso y aprovechamiento de bienes de dominio privado, originando recursos que significan un aumento del efectivo del sector público como resultado de sus operaciones normales tales como intereses de crédito, bienes vacantes, ventas de bienes muebles e inmuebles.
</t>
        </r>
      </text>
    </comment>
    <comment ref="B197" authorId="1" shapeId="0">
      <text>
        <r>
          <rPr>
            <b/>
            <sz val="12"/>
            <color indexed="81"/>
            <rFont val="Arial"/>
            <family val="2"/>
          </rPr>
          <t>Importe de los Ingresos por el uso y aprovechamiento de bienes de dominio privado, originando recursos que significan un aumento del efectivo del sector público como resultado de sus operaciones normales no sujetos al régimen de dominio público y no inventariables; tales como intereses de crédito, bienes vacantes, ventas de bienes muebles.</t>
        </r>
      </text>
    </comment>
    <comment ref="B198" authorId="1" shapeId="0">
      <text>
        <r>
          <rPr>
            <b/>
            <sz val="12"/>
            <color indexed="81"/>
            <rFont val="Arial"/>
            <family val="2"/>
          </rPr>
          <t>Importe de los ingresos por productos generados cuando no se cubran los productos en la fecha o dentro plazo fijado por las disposiciones fiscales.</t>
        </r>
      </text>
    </comment>
    <comment ref="B199" authorId="1" shapeId="0">
      <text>
        <r>
          <rPr>
            <b/>
            <sz val="12"/>
            <color indexed="81"/>
            <rFont val="Arial"/>
            <family val="2"/>
          </rPr>
          <t>Importe de otros ingresos que obtiene el municipio por concepto de accesorios de los productos y no están considerados en los rubros anteriores.</t>
        </r>
      </text>
    </comment>
    <comment ref="B200" authorId="1" shapeId="0">
      <text>
        <r>
          <rPr>
            <b/>
            <sz val="12"/>
            <color indexed="81"/>
            <rFont val="Arial"/>
            <family val="2"/>
          </rPr>
          <t>Importe del ingreso obtenido de otros accesorios.</t>
        </r>
      </text>
    </comment>
    <comment ref="B201" authorId="2" shapeId="0">
      <text>
        <r>
          <rPr>
            <b/>
            <sz val="12"/>
            <color indexed="81"/>
            <rFont val="Arial"/>
            <family val="2"/>
          </rPr>
          <t>Son los ingresos que percibe el Estado por funciones de derecho público distintos de las contribuciones, de los ingresos derivados de financiamientos y de los que obtengan los organismos descentralizados y las empresas de participación estatal.</t>
        </r>
        <r>
          <rPr>
            <sz val="8"/>
            <color indexed="81"/>
            <rFont val="Tahoma"/>
            <family val="2"/>
          </rPr>
          <t xml:space="preserve">
</t>
        </r>
      </text>
    </comment>
    <comment ref="B202" authorId="2" shapeId="0">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03" authorId="1" shapeId="0">
      <text>
        <r>
          <rPr>
            <b/>
            <sz val="12"/>
            <color indexed="81"/>
            <rFont val="Arial"/>
            <family val="2"/>
          </rPr>
          <t>Importe de los ingresos derivados de incentivos por la colaboración en el cobro de las contribuciones.</t>
        </r>
      </text>
    </comment>
    <comment ref="B204" authorId="1" shapeId="0">
      <text>
        <r>
          <rPr>
            <b/>
            <sz val="12"/>
            <color indexed="81"/>
            <rFont val="Arial"/>
            <family val="2"/>
          </rPr>
          <t>Importe de los ingresos derivados de incentivos por la colaboración en el cobro de las contribuciones.</t>
        </r>
      </text>
    </comment>
    <comment ref="B205" authorId="1" shapeId="0">
      <text>
        <r>
          <rPr>
            <b/>
            <sz val="12"/>
            <color indexed="81"/>
            <rFont val="Arial"/>
            <family val="2"/>
          </rPr>
          <t>Importe de los ingresos por sanciones no fiscales de carácter monetario.</t>
        </r>
      </text>
    </comment>
    <comment ref="B206" authorId="1" shapeId="0">
      <text>
        <r>
          <rPr>
            <b/>
            <sz val="12"/>
            <color indexed="81"/>
            <rFont val="Arial"/>
            <family val="2"/>
          </rPr>
          <t>Importe de los ingresos obtenidos por concepto de multas derivadas de faltas distintas a las fiscales, tales como sanciones administrativas.</t>
        </r>
      </text>
    </comment>
    <comment ref="B207" authorId="1" shapeId="0">
      <text>
        <r>
          <rPr>
            <b/>
            <sz val="12"/>
            <color indexed="81"/>
            <rFont val="Arial"/>
            <family val="2"/>
          </rPr>
          <t>Importe de los ingresos por indemnizaciones.</t>
        </r>
      </text>
    </comment>
    <comment ref="B208" authorId="1" shapeId="0">
      <text>
        <r>
          <rPr>
            <b/>
            <sz val="12"/>
            <color indexed="81"/>
            <rFont val="Arial"/>
            <family val="2"/>
          </rPr>
          <t>Importe de los ingresos por concepto de indemnizaciones a favor del municipio.</t>
        </r>
      </text>
    </comment>
    <comment ref="B209" authorId="1" shapeId="0">
      <text>
        <r>
          <rPr>
            <b/>
            <sz val="12"/>
            <color indexed="81"/>
            <rFont val="Arial"/>
            <family val="2"/>
          </rPr>
          <t>Importe de los reintegros por ingresos de aprovechamientos por sostenimiento de las escuelas y servicio de vigilancia forestal.</t>
        </r>
      </text>
    </comment>
    <comment ref="B210" authorId="1" shapeId="0">
      <text>
        <r>
          <rPr>
            <b/>
            <sz val="12"/>
            <color indexed="81"/>
            <rFont val="Arial"/>
            <family val="2"/>
          </rPr>
          <t>Importe de los reintegros por ingresos de aprovechamientos por sostenimiento de las escuelas y servicio de vigilancia forestal.</t>
        </r>
      </text>
    </comment>
    <comment ref="B211" authorId="1" shapeId="0">
      <text>
        <r>
          <rPr>
            <b/>
            <sz val="12"/>
            <color indexed="81"/>
            <rFont val="Arial"/>
            <family val="2"/>
          </rPr>
          <t>Importe de los ingresos por obras públicas que realiza el ente público.</t>
        </r>
      </text>
    </comment>
    <comment ref="B212" authorId="1" shapeId="0">
      <text>
        <r>
          <rPr>
            <b/>
            <sz val="12"/>
            <color indexed="81"/>
            <rFont val="Arial"/>
            <family val="2"/>
          </rPr>
          <t>Importe de los ingresos por obras públicas que realiza el ente público.</t>
        </r>
      </text>
    </comment>
    <comment ref="B213" authorId="1" shapeId="0">
      <text>
        <r>
          <rPr>
            <b/>
            <sz val="12"/>
            <color indexed="81"/>
            <rFont val="Arial"/>
            <family val="2"/>
          </rPr>
          <t>Importe de los ingresos por aplicación de gravámenes sobre herencias, legados y donaciones.</t>
        </r>
      </text>
    </comment>
    <comment ref="B214" authorId="1" shapeId="0">
      <text>
        <r>
          <rPr>
            <b/>
            <sz val="12"/>
            <color indexed="81"/>
            <rFont val="Arial"/>
            <family val="2"/>
          </rPr>
          <t>Importe de los ingresos por aplicación de gravámenes sobre herencias, legados y donaciones.</t>
        </r>
      </text>
    </comment>
    <comment ref="B215" authorId="1" shapeId="0">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16" authorId="1" shapeId="0">
      <text>
        <r>
          <rPr>
            <b/>
            <sz val="12"/>
            <color indexed="81"/>
            <rFont val="Arial"/>
            <family val="2"/>
          </rPr>
          <t>Importe de los ingresos para el servicio del sistema escolar federalizado, proveniente de juegos y sorteos y explotación de obras del dominio público; así como por servicios públicos y obras públicas.</t>
        </r>
      </text>
    </comment>
    <comment ref="B217" authorId="2" shapeId="0">
      <text>
        <r>
          <rPr>
            <b/>
            <sz val="12"/>
            <color indexed="81"/>
            <rFont val="Arial"/>
            <family val="2"/>
          </rPr>
          <t>Comprende el importe de los ingresos que percibe el Estado por funciones de derecho público distintos de las contribuciones,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t>
        </r>
      </text>
    </comment>
    <comment ref="B218" authorId="1"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19" authorId="1"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0" authorId="1" shapeId="0">
      <text>
        <r>
          <rPr>
            <b/>
            <sz val="12"/>
            <color indexed="81"/>
            <rFont val="Arial"/>
            <family val="2"/>
          </rPr>
          <t>Comprende el importe de los ingresos que percibe el Estado por funciones de derecho público distintos de las contribuciones, de los ingresos derivados de financiamiento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t>
        </r>
      </text>
    </comment>
    <comment ref="B221" authorId="1" shapeId="0">
      <text>
        <r>
          <rPr>
            <b/>
            <sz val="12"/>
            <color indexed="81"/>
            <rFont val="Arial"/>
            <family val="2"/>
          </rPr>
          <t>Importe de los ingresos por aprovechamientos generados cuando no se cubran los aprovechamientos en la fecha o dentro del plazo fijado por las disposiciones fiscales.</t>
        </r>
      </text>
    </comment>
    <comment ref="B222" authorId="1" shapeId="0">
      <text>
        <r>
          <rPr>
            <b/>
            <sz val="12"/>
            <color indexed="81"/>
            <rFont val="Arial"/>
            <family val="2"/>
          </rPr>
          <t>Importe de otros ingresos que obtiene el municipio por concepto de accesorios de los aprovechamientos y no están considerados en los rubros anteriores.</t>
        </r>
      </text>
    </comment>
    <comment ref="B223" authorId="1" shapeId="0">
      <text>
        <r>
          <rPr>
            <b/>
            <sz val="12"/>
            <color indexed="81"/>
            <rFont val="Arial"/>
            <family val="2"/>
          </rPr>
          <t>Importe del ingreso obtenido de otros accesorios.</t>
        </r>
      </text>
    </comment>
    <comment ref="B224" authorId="2" shapeId="0">
      <text>
        <r>
          <rPr>
            <b/>
            <sz val="12"/>
            <color indexed="81"/>
            <rFont val="Arial"/>
            <family val="2"/>
          </rPr>
          <t>Son recursos propios que obtienen las diversas entidades que conforman el sector paraestatal y gobierno central por sus actividades de producción y/o comercialización.</t>
        </r>
        <r>
          <rPr>
            <sz val="8"/>
            <color indexed="81"/>
            <rFont val="Tahoma"/>
            <family val="2"/>
          </rPr>
          <t xml:space="preserve">
</t>
        </r>
      </text>
    </comment>
    <comment ref="B225" authorId="2" shapeId="0">
      <text>
        <r>
          <rPr>
            <b/>
            <sz val="12"/>
            <color indexed="81"/>
            <rFont val="Arial"/>
            <family val="2"/>
          </rPr>
          <t>Importe de los ingresos del ente público por la venta de artículos o bienes no duraderos.</t>
        </r>
      </text>
    </comment>
    <comment ref="B226" authorId="1" shapeId="0">
      <text>
        <r>
          <rPr>
            <b/>
            <sz val="12"/>
            <color indexed="81"/>
            <rFont val="Arial"/>
            <family val="2"/>
          </rPr>
          <t>Ingreso que obtiene el Estado por venta de bienes y servicios producidos por organismos descentralizados.</t>
        </r>
      </text>
    </comment>
    <comment ref="B227" authorId="1" shapeId="0">
      <text>
        <r>
          <rPr>
            <b/>
            <sz val="12"/>
            <color indexed="81"/>
            <rFont val="Arial"/>
            <family val="2"/>
          </rPr>
          <t>Ingreso que obtiene el Estado por venta de bienes y servicios producidos por organismos descentralizados.</t>
        </r>
      </text>
    </comment>
    <comment ref="B228" authorId="1" shapeId="0">
      <text>
        <r>
          <rPr>
            <b/>
            <sz val="12"/>
            <color indexed="81"/>
            <rFont val="Arial"/>
            <family val="2"/>
          </rPr>
          <t>Importe de los ingresos por venta de bienes y servicios producidos en establecimientos del gobierno.</t>
        </r>
      </text>
    </comment>
    <comment ref="B229" authorId="1" shapeId="0">
      <text>
        <r>
          <rPr>
            <b/>
            <sz val="12"/>
            <color indexed="81"/>
            <rFont val="Arial"/>
            <family val="2"/>
          </rPr>
          <t>Importe de los ingresos por venta de bienes y servicios producidos en establecimientos del gobierno.</t>
        </r>
      </text>
    </comment>
    <comment ref="B230" authorId="1" shapeId="0">
      <text>
        <r>
          <rPr>
            <b/>
            <sz val="12"/>
            <color indexed="81"/>
            <rFont val="Arial"/>
            <family val="2"/>
          </rPr>
          <t>Importe de los ingresos por concepto de venta de bienes y servicios de organismos descentralizados para fines de asistencia o seguridad social.</t>
        </r>
      </text>
    </comment>
    <comment ref="B231" authorId="1" shapeId="0">
      <text>
        <r>
          <rPr>
            <b/>
            <sz val="12"/>
            <color indexed="81"/>
            <rFont val="Arial"/>
            <family val="2"/>
          </rPr>
          <t>Importe de los ingresos por concepto de venta de bienes y servicios de organismos descentralizados para fines de asistencia o seguridad social.</t>
        </r>
      </text>
    </comment>
    <comment ref="B232" authorId="1" shapeId="0">
      <text>
        <r>
          <rPr>
            <b/>
            <sz val="12"/>
            <color indexed="81"/>
            <rFont val="Arial"/>
            <family val="2"/>
          </rPr>
          <t>Importe de los ingresos por la venta de bienes y servicios, incluyéndose como tales los ingresos originados por operaciones ajenas.</t>
        </r>
      </text>
    </comment>
    <comment ref="B233" authorId="1" shapeId="0">
      <text>
        <r>
          <rPr>
            <b/>
            <sz val="12"/>
            <color indexed="81"/>
            <rFont val="Arial"/>
            <family val="2"/>
          </rPr>
          <t>Importe de los ingresos por la venta de bienes y servicios, incluyéndose como tales los ingresos originados por operaciones ajenas.</t>
        </r>
      </text>
    </comment>
    <comment ref="B234" authorId="2" shapeId="0">
      <text>
        <r>
          <rPr>
            <b/>
            <sz val="12"/>
            <color indexed="81"/>
            <rFont val="Arial"/>
            <family val="2"/>
          </rPr>
          <t>Comprende el importe de los ingresos causados en ejercicios fiscales anteriores pendientes de liquidación o de pago, los cuales se captan en un ejercicio posterior.</t>
        </r>
      </text>
    </comment>
    <comment ref="B235" authorId="1" shapeId="0">
      <text>
        <r>
          <rPr>
            <b/>
            <sz val="12"/>
            <color indexed="81"/>
            <rFont val="Arial"/>
            <family val="2"/>
          </rPr>
          <t>Importe de los ingresos por impuestos causados en ejercicios fiscales anteriores pendientes de liquidación o de pago, los cuales se captan en un ejercicio posterior.</t>
        </r>
      </text>
    </comment>
    <comment ref="B236" authorId="0" shapeId="0">
      <text>
        <r>
          <rPr>
            <b/>
            <sz val="12"/>
            <color indexed="81"/>
            <rFont val="Arial"/>
            <family val="2"/>
          </rPr>
          <t>Importe de los ingresos por contribuciones de mejoras, derechos, productos y aprovechamientos, causados en ejercicios fiscales anteriores pendientes de liquidación o de pago, los cuales se captan en un ejercicio posterior.</t>
        </r>
      </text>
    </comment>
    <comment ref="B237" authorId="2" shapeId="0">
      <text>
        <r>
          <rPr>
            <b/>
            <sz val="12"/>
            <color indexed="81"/>
            <rFont val="Arial"/>
            <family val="2"/>
          </rPr>
          <t>Recursos destinados a cubrir las participaciones y aportaciones para las entidades federativas y los municipios. Incluye los recursos destinados a la ejecución de programas federales a través de las entidades federativas mediante la reasignación de responsabilidades y recursos presupuestarios, en los términos de los convenios que celebre el Gobierno Federal con éstas.</t>
        </r>
        <r>
          <rPr>
            <sz val="8"/>
            <color indexed="81"/>
            <rFont val="Tahoma"/>
            <family val="2"/>
          </rPr>
          <t xml:space="preserve">
</t>
        </r>
      </text>
    </comment>
    <comment ref="B238" authorId="2" shapeId="0">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39" authorId="1" shapeId="0">
      <text>
        <r>
          <rPr>
            <b/>
            <sz val="12"/>
            <color indexed="81"/>
            <rFont val="Arial"/>
            <family val="2"/>
          </rPr>
          <t>Importe de los ingresos de las Entidades Federativas y Municipios que se derivan del Sistema Nacional de Coordinación Fiscal, así como las que  correspondan a sistemas Estatales de coordinación fiscal determinados  por las leyes correspondientes.</t>
        </r>
      </text>
    </comment>
    <comment ref="B240" authorId="1" shapeId="0">
      <text>
        <r>
          <rPr>
            <b/>
            <sz val="12"/>
            <color indexed="81"/>
            <rFont val="Arial"/>
            <family val="2"/>
          </rPr>
          <t>Importe de los ingresos de las Entidades Federativas y Municipios que se derivan del Sistema Nacional de Coordinación Fiscal federal.</t>
        </r>
      </text>
    </comment>
    <comment ref="B241" authorId="1" shapeId="0">
      <text>
        <r>
          <rPr>
            <b/>
            <sz val="12"/>
            <color indexed="81"/>
            <rFont val="Arial"/>
            <family val="2"/>
          </rPr>
          <t>Importe de los ingresos de los Municipios que se derivan del Sistema Nacional de Coordinación Fiscal Estatal.</t>
        </r>
      </text>
    </comment>
    <comment ref="B242" authorId="2" shapeId="0">
      <text>
        <r>
          <rPr>
            <b/>
            <sz val="12"/>
            <color indexed="81"/>
            <rFont val="Arial"/>
            <family val="2"/>
          </rPr>
          <t>Importe de los ingresos de las Entidades Federativas y Municipios que se derivan del Sistema Nacional de Coordinación Fiscal.</t>
        </r>
      </text>
    </comment>
    <comment ref="B243" authorId="1" shapeId="0">
      <text>
        <r>
          <rPr>
            <b/>
            <sz val="12"/>
            <color indexed="81"/>
            <rFont val="Arial"/>
            <family val="2"/>
          </rPr>
          <t xml:space="preserve">El importe que a través de diferentes fondos le corresponden al municipio, se percibirán en los términos que establezcan el Presupuesto de Egresos de la Federación, la Ley de Coordinación Fiscal y los convenios respectivos.
</t>
        </r>
      </text>
    </comment>
    <comment ref="B244" authorId="1" shapeId="0">
      <text>
        <r>
          <rPr>
            <b/>
            <sz val="12"/>
            <color indexed="81"/>
            <rFont val="Arial"/>
            <family val="2"/>
          </rPr>
          <t xml:space="preserve">Importe del ingreso obtenido a que tiene derecho el municipio derivado de la Ley de Coordinación Fiscal Federal, específicamente del fondo de aportaciones para la infraestructura social. 
</t>
        </r>
      </text>
    </comment>
    <comment ref="B245" authorId="1" shapeId="0">
      <text>
        <r>
          <rPr>
            <b/>
            <sz val="12"/>
            <color indexed="81"/>
            <rFont val="Arial"/>
            <family val="2"/>
          </rPr>
          <t xml:space="preserve">Importe del ingreso obtenido derivado del rendimiento financiero que  genera la cantidad depositada en bancos o alternativa crediticia, del fondo de aportaciones de infraestructura social.
</t>
        </r>
      </text>
    </comment>
    <comment ref="B246" authorId="1" shapeId="0">
      <text>
        <r>
          <rPr>
            <b/>
            <sz val="12"/>
            <color indexed="81"/>
            <rFont val="Arial"/>
            <family val="2"/>
          </rPr>
          <t xml:space="preserve">Importe del ingreso obtenido a que tiene derecho el municipio derivado de la Ley de Coordinación Fiscal Federal, específicamente del fondo de aportaciones para el fortalecimiento municipal. 
</t>
        </r>
      </text>
    </comment>
    <comment ref="B247" authorId="1" shapeId="0">
      <text>
        <r>
          <rPr>
            <b/>
            <sz val="12"/>
            <color indexed="81"/>
            <rFont val="Arial"/>
            <family val="2"/>
          </rPr>
          <t xml:space="preserve">Importe del ingreso obtenido derivado del rendimiento financiero que  genera la cantidad depositada en bancos o alternativa crediticia, del fondo de aportaciones para el fortalecimiento municipal.
</t>
        </r>
      </text>
    </comment>
    <comment ref="B248" authorId="2" shapeId="0">
      <text>
        <r>
          <rPr>
            <b/>
            <sz val="12"/>
            <color indexed="81"/>
            <rFont val="Arial"/>
            <family val="2"/>
          </rPr>
          <t>Importe de los ingresos del ente público para su reasignación por éste a otro a través de convenios para su ejecución.</t>
        </r>
        <r>
          <rPr>
            <sz val="8"/>
            <color indexed="81"/>
            <rFont val="Tahoma"/>
            <family val="2"/>
          </rPr>
          <t xml:space="preserve">
</t>
        </r>
      </text>
    </comment>
    <comment ref="B249" authorId="1" shapeId="0">
      <text>
        <r>
          <rPr>
            <b/>
            <sz val="12"/>
            <color indexed="81"/>
            <rFont val="Arial"/>
            <family val="2"/>
          </rPr>
          <t xml:space="preserve">Importe del ingreso por convenios celebrados por el municipio con entidades públicas o de la iniciativa privada.
</t>
        </r>
      </text>
    </comment>
    <comment ref="B250" authorId="1" shapeId="0">
      <text>
        <r>
          <rPr>
            <b/>
            <sz val="12"/>
            <color indexed="81"/>
            <rFont val="Arial"/>
            <family val="2"/>
          </rPr>
          <t xml:space="preserve">Importe del ingreso obtenido derivado de convenios celebrados con el gobierno federal, estatal, organismos públicos descentralizados, gobierno federal, persona física o moral.
</t>
        </r>
      </text>
    </comment>
    <comment ref="B251" authorId="2" shapeId="0">
      <text>
        <r>
          <rPr>
            <b/>
            <sz val="12"/>
            <color indexed="81"/>
            <rFont val="Arial"/>
            <family val="2"/>
          </rPr>
          <t>Recursos destinados en forma directa o indirecta a los sectores público, privado y externo, organismos y empresas paraestatales y apoyos como parte de su política económica y social, de acuerdo a las estrategias y prioridades de desarrollo para el sostenimiento y desempeño de sus actividades.</t>
        </r>
        <r>
          <rPr>
            <sz val="8"/>
            <color indexed="81"/>
            <rFont val="Tahoma"/>
            <family val="2"/>
          </rPr>
          <t xml:space="preserve">
</t>
        </r>
      </text>
    </comment>
    <comment ref="B252" authorId="2" shapeId="0">
      <text>
        <r>
          <rPr>
            <b/>
            <sz val="12"/>
            <color indexed="81"/>
            <rFont val="Arial"/>
            <family val="2"/>
          </rPr>
          <t>Importe de los ingresos por el ente público contenidos en el presupuesto de egresos con el objeto de sufragar gastos inherentes a sus atribuciones.</t>
        </r>
      </text>
    </comment>
    <comment ref="B253" authorId="1" shapeId="0">
      <text>
        <r>
          <rPr>
            <b/>
            <sz val="12"/>
            <color indexed="81"/>
            <rFont val="Arial"/>
            <family val="2"/>
          </rPr>
          <t xml:space="preserve">Ingreso que obtiene el Estado por concepto de transferencias internas recibidas de otros organismos públicos, con la finalidad de sufragar los gastos inherentes a sus atribuciones.
</t>
        </r>
      </text>
    </comment>
    <comment ref="B254" authorId="1" shapeId="0">
      <text>
        <r>
          <rPr>
            <b/>
            <sz val="12"/>
            <color indexed="81"/>
            <rFont val="Arial"/>
            <family val="2"/>
          </rPr>
          <t xml:space="preserve">Ingresos obtenidos por el ente a través de transferencias y asignaciones internas efectuadas por otros organismos con el objeto de sufragar gastos inherentes a sus atribuciones.
</t>
        </r>
      </text>
    </comment>
    <comment ref="B255" authorId="2" shapeId="0">
      <text>
        <r>
          <rPr>
            <b/>
            <sz val="12"/>
            <color indexed="81"/>
            <rFont val="Arial"/>
            <family val="2"/>
          </rPr>
          <t>Importe de los ingresos por el ente público que no se encuentran incluidos en el presupuesto de Egresos, recibidos por otros, con objeto de sufragar gastos inherentes a sus atribuciones.</t>
        </r>
      </text>
    </comment>
    <comment ref="B256" authorId="2" shapeId="0">
      <text>
        <r>
          <rPr>
            <b/>
            <sz val="12"/>
            <color indexed="81"/>
            <rFont val="Arial"/>
            <family val="2"/>
          </rPr>
          <t>Importe de los ingresos para el desarrollo de actividades prioritarias de interés general a través del ente público a los diferentes sectores de la sociedad.</t>
        </r>
      </text>
    </comment>
    <comment ref="B257" authorId="1" shapeId="0">
      <text>
        <r>
          <rPr>
            <b/>
            <sz val="12"/>
            <color indexed="81"/>
            <rFont val="Arial"/>
            <family val="2"/>
          </rPr>
          <t>Importe de los ingresos para el desarrollo de actividades prioritarias de interés general a través del ente público de los diferentes sectores de la sociedad en forma continua.</t>
        </r>
      </text>
    </comment>
    <comment ref="B258" authorId="1" shapeId="0">
      <text>
        <r>
          <rPr>
            <b/>
            <sz val="12"/>
            <color indexed="81"/>
            <rFont val="Arial"/>
            <family val="2"/>
          </rPr>
          <t>Importe de los ingresos para el desarrollo de actividades prioritarias de interés general a través del ente público de los diferentes sectores de la sociedad en forma continua.</t>
        </r>
      </text>
    </comment>
    <comment ref="B259" authorId="1" shapeId="0">
      <text>
        <r>
          <rPr>
            <b/>
            <sz val="12"/>
            <color indexed="81"/>
            <rFont val="Arial"/>
            <family val="2"/>
          </rPr>
          <t>Importe de los ingresos para el desarrollo de actividades prioritarias de interés general a través del ente público de los diferentes sectores de la sociedad en forma única.</t>
        </r>
      </text>
    </comment>
    <comment ref="B260" authorId="1" shapeId="0">
      <text>
        <r>
          <rPr>
            <b/>
            <sz val="12"/>
            <color indexed="81"/>
            <rFont val="Arial"/>
            <family val="2"/>
          </rPr>
          <t>Importe de los ingresos para el desarrollo de actividades prioritarias de interés general a través del ente público de los diferentes sectores de la sociedad en forma única.</t>
        </r>
      </text>
    </comment>
    <comment ref="B261" authorId="2" shapeId="0">
      <text>
        <r>
          <rPr>
            <b/>
            <sz val="12"/>
            <color indexed="81"/>
            <rFont val="Arial"/>
            <family val="2"/>
          </rPr>
          <t>Importe de los ingresos por el ente público para otorgarlos a personas, instituciones y diversos sectores de la población para propósitos sociales. Se incluyen los recursos provenientes de donaciones.</t>
        </r>
        <r>
          <rPr>
            <sz val="8"/>
            <color indexed="81"/>
            <rFont val="Tahoma"/>
            <family val="2"/>
          </rPr>
          <t xml:space="preserve">
</t>
        </r>
      </text>
    </comment>
    <comment ref="B262" authorId="1" shapeId="0">
      <text>
        <r>
          <rPr>
            <b/>
            <sz val="12"/>
            <color indexed="81"/>
            <rFont val="Arial"/>
            <family val="2"/>
          </rPr>
          <t xml:space="preserve">Importe del ingreso que obtiene el Estado por donaciones de terceros para ayudas sociales a favor de la comunidad.
</t>
        </r>
      </text>
    </comment>
    <comment ref="B263" authorId="1" shapeId="0">
      <text>
        <r>
          <rPr>
            <b/>
            <sz val="12"/>
            <color indexed="81"/>
            <rFont val="Arial"/>
            <family val="2"/>
          </rPr>
          <t>Importe de los ingresos obtenidos de terceros en efectivo para fines de ayudas sociales.</t>
        </r>
      </text>
    </comment>
    <comment ref="B264" authorId="1" shapeId="0">
      <text>
        <r>
          <rPr>
            <b/>
            <sz val="12"/>
            <color indexed="81"/>
            <rFont val="Arial"/>
            <family val="2"/>
          </rPr>
          <t>Importe de los ingresos obtenidos de terceros en especie para fines de ayudas sociales.</t>
        </r>
      </text>
    </comment>
    <comment ref="B265" authorId="2" shapeId="0">
      <text>
        <r>
          <rPr>
            <b/>
            <sz val="12"/>
            <color indexed="81"/>
            <rFont val="Arial"/>
            <family val="2"/>
          </rPr>
          <t>Importe de los ingresos para el pago de pensiones y jubilaciones, que cubre el Gobierno Federal, Estatal, y Municipal, o bien el instituto de Seguridad Social.</t>
        </r>
        <r>
          <rPr>
            <sz val="8"/>
            <color indexed="81"/>
            <rFont val="Tahoma"/>
            <family val="2"/>
          </rPr>
          <t xml:space="preserve">
</t>
        </r>
      </text>
    </comment>
    <comment ref="B266" authorId="1" shapeId="0">
      <text>
        <r>
          <rPr>
            <b/>
            <sz val="12"/>
            <color indexed="81"/>
            <rFont val="Arial"/>
            <family val="2"/>
          </rPr>
          <t>Importe de los ingresos por concepto de transferencias a fideicomisos, mandatos y análogos para fines económicos y sociales.</t>
        </r>
      </text>
    </comment>
    <comment ref="B267" authorId="1" shapeId="0">
      <text>
        <r>
          <rPr>
            <b/>
            <sz val="12"/>
            <color indexed="81"/>
            <rFont val="Arial"/>
            <family val="2"/>
          </rPr>
          <t>Importe de los ingresos por concepto de transferencias a fideicomisos, mandatos y análogos para fines económicos y sociales.</t>
        </r>
      </text>
    </comment>
    <comment ref="B268" authorId="1" shapeId="0">
      <text>
        <r>
          <rPr>
            <b/>
            <sz val="12"/>
            <color indexed="81"/>
            <rFont val="Arial"/>
            <family val="2"/>
          </rPr>
          <t>Importe de los ingresos por concepto de transferencias a fideicomisos para fines económicos y sociales.</t>
        </r>
      </text>
    </comment>
    <comment ref="B269" authorId="1" shapeId="0">
      <text>
        <r>
          <rPr>
            <b/>
            <sz val="12"/>
            <color indexed="81"/>
            <rFont val="Arial"/>
            <family val="2"/>
          </rPr>
          <t xml:space="preserve">Importe de los ingresos obtenidos por un contrato en el cual una de las partes (mandante) confía su representación personal o la gestión de algo a la otra (mandatario).
</t>
        </r>
      </text>
    </comment>
    <comment ref="B270" authorId="1" shapeId="0">
      <text>
        <r>
          <rPr>
            <b/>
            <sz val="12"/>
            <color indexed="81"/>
            <rFont val="Arial"/>
            <family val="2"/>
          </rPr>
          <t xml:space="preserve">Importe del ingreso obtenido por otras disposiciones  que no se encuentren contempladas  en los conceptos anteriores.
</t>
        </r>
      </text>
    </comment>
    <comment ref="B271" authorId="2" shapeId="0">
      <text>
        <r>
          <rPr>
            <b/>
            <sz val="12"/>
            <color indexed="81"/>
            <rFont val="Arial"/>
            <family val="2"/>
          </rPr>
          <t>Son los ingresos obtenidos por la celebración de empréstitos internos y externos, autorizados o ratificados por el H. Congreso de la Unión y Congresos de los Estados y Asamblea Legislativa del Distrito Federal. Siendo principalmente los créditos por instrumento de emisiones en los mercados nacionales e internacionales de capital, organismos financieros internacionales, créditos bilaterales y otras fuentes. Asimismo, incluye los financiamientos derivados del rescate y/o aplicación de activos financieros.</t>
        </r>
        <r>
          <rPr>
            <sz val="8"/>
            <color indexed="81"/>
            <rFont val="Tahoma"/>
            <family val="2"/>
          </rPr>
          <t xml:space="preserve">
</t>
        </r>
      </text>
    </comment>
    <comment ref="B272" authorId="1" shapeId="0">
      <text>
        <r>
          <rPr>
            <b/>
            <sz val="12"/>
            <color indexed="81"/>
            <rFont val="Arial"/>
            <family val="2"/>
          </rPr>
          <t xml:space="preserve">Ingresos que obtiene el Estado por contratar y ejercer créditos, empréstitos y otras formas del ejercicio del crédito  público, en los términos de la Ley de Deuda Pública del Estado de Jalisco y sus Municipios.
</t>
        </r>
      </text>
    </comment>
    <comment ref="B273" authorId="1" shapeId="0">
      <text>
        <r>
          <rPr>
            <b/>
            <sz val="12"/>
            <color indexed="81"/>
            <rFont val="Arial"/>
            <family val="2"/>
          </rPr>
          <t xml:space="preserve">Ingresos obtenidos por contratar y ejercer créditos, empréstitos y otras formas de financiamientos.
</t>
        </r>
      </text>
    </comment>
    <comment ref="B274" authorId="1" shapeId="0">
      <text>
        <r>
          <rPr>
            <b/>
            <sz val="12"/>
            <color indexed="81"/>
            <rFont val="Arial"/>
            <family val="2"/>
          </rPr>
          <t>Ingresos obtenidos por contratar y ejercer créditos, empréstitos y otras formas de financiamientos , con la banca oficial.</t>
        </r>
      </text>
    </comment>
    <comment ref="B275" authorId="1" shapeId="0">
      <text>
        <r>
          <rPr>
            <b/>
            <sz val="12"/>
            <color indexed="81"/>
            <rFont val="Arial"/>
            <family val="2"/>
          </rPr>
          <t xml:space="preserve">Ingresos obtenidos por contratar y ejercer créditos, empréstitos y otras formas de financiamientos con la banca comercial.
</t>
        </r>
      </text>
    </comment>
    <comment ref="B276" authorId="1" shapeId="0">
      <text>
        <r>
          <rPr>
            <b/>
            <sz val="12"/>
            <color indexed="81"/>
            <rFont val="Arial"/>
            <family val="2"/>
          </rPr>
          <t xml:space="preserve">Importe del ingreso obtenido por otros financiamientos  que no se encuentren contemplados  en los conceptos anteriores.
</t>
        </r>
      </text>
    </comment>
    <comment ref="B277" authorId="1" shapeId="0">
      <text>
        <r>
          <rPr>
            <b/>
            <sz val="12"/>
            <color indexed="81"/>
            <rFont val="Arial"/>
            <family val="2"/>
          </rPr>
          <t>Ingresos que obtiene el Estado por la suma de las deudas que tiene con otras entidades.</t>
        </r>
      </text>
    </comment>
  </commentList>
</comments>
</file>

<file path=xl/comments3.xml><?xml version="1.0" encoding="utf-8"?>
<comments xmlns="http://schemas.openxmlformats.org/spreadsheetml/2006/main">
  <authors>
    <author>pedro.monarrez</author>
  </authors>
  <commentList>
    <comment ref="B3" authorId="0"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4" authorId="0"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5" authorId="0"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6" authorId="0"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7" authorId="0"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8" authorId="0"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9" authorId="0"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0" authorId="0"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1" authorId="0"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2" authorId="0"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3" authorId="0"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4" authorId="0"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5" authorId="0"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6" authorId="0"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7" authorId="0"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18" authorId="0"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19" authorId="0"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0" authorId="0"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1" authorId="0"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2" authorId="0"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3" authorId="0"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4" authorId="0"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5" authorId="0"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6" authorId="0"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7" authorId="0"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28" authorId="0"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29" authorId="0"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0" authorId="0"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1" authorId="0"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2" authorId="0"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3" authorId="0"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4" authorId="0"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5" authorId="0"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6" authorId="0"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7" authorId="0"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38" authorId="0"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39" authorId="0"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0" authorId="0"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1" authorId="0"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2" authorId="0"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3" authorId="0"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4" authorId="0"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5" authorId="0"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6" authorId="0"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7" authorId="0"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48" authorId="0"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49" authorId="0"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0" authorId="0"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1" authorId="0"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2" authorId="0"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3" authorId="0"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4" authorId="0"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5" authorId="0"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6" authorId="0"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7" authorId="0"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8" authorId="0"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59" authorId="0"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0"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0"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0"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3" authorId="0"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0"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5" authorId="0"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6" authorId="0"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7" authorId="0"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68" authorId="0" shapeId="0">
      <text>
        <r>
          <rPr>
            <b/>
            <sz val="12"/>
            <color indexed="81"/>
            <rFont val="Arial"/>
            <family val="2"/>
          </rPr>
          <t>Asignaciones destinadas a la adquisición de madera y sus derivados.</t>
        </r>
        <r>
          <rPr>
            <sz val="12"/>
            <color indexed="81"/>
            <rFont val="Arial"/>
            <family val="2"/>
          </rPr>
          <t xml:space="preserve">
</t>
        </r>
      </text>
    </comment>
    <comment ref="B69" authorId="0" shapeId="0">
      <text>
        <r>
          <rPr>
            <b/>
            <sz val="12"/>
            <color indexed="81"/>
            <rFont val="Arial"/>
            <family val="2"/>
          </rPr>
          <t>Asignaciones destinadas a la adquisición de vidrio plano, templado, inastillable y otros vidrios laminados; espejos; envases y artículos de vidrio y fibra de vidrio.</t>
        </r>
      </text>
    </comment>
    <comment ref="B70" authorId="0"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1" authorId="0"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2" authorId="0"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3" authorId="0"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4" authorId="0"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5" authorId="0"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6" authorId="0"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7" authorId="0"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78" authorId="0"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79" authorId="0"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0" authorId="0"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1" authorId="0"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2" authorId="0"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3" authorId="0"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4" authorId="0"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5" authorId="0"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6" authorId="0"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7" authorId="0"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88" authorId="0"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89" authorId="0"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0" authorId="0"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1" authorId="0"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2" authorId="0"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3" authorId="0"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4" authorId="0"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5" authorId="0"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6" authorId="0"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7" authorId="0"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98" authorId="0"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99" authorId="0"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0" authorId="0"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1" authorId="0"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2" authorId="0"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3" authorId="0"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4" authorId="0"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5" authorId="0"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6" authorId="0"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7" authorId="0"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08" authorId="0"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09" authorId="0"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0" authorId="0"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1" authorId="0"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2" authorId="0"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3" authorId="0"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4" authorId="0"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5" authorId="0"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6" authorId="0"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7" authorId="0" shapeId="0">
      <text>
        <r>
          <rPr>
            <b/>
            <sz val="12"/>
            <color indexed="81"/>
            <rFont val="Arial"/>
            <family val="2"/>
          </rPr>
          <t>Asignaciones destinadas a cubrir el alquiler de terrenos.</t>
        </r>
      </text>
    </comment>
    <comment ref="B118" authorId="0"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19" authorId="0"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0" authorId="0"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1" authorId="0"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2" authorId="0"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3" authorId="0"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4" authorId="0"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5" authorId="0"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6" authorId="0"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7" authorId="0"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28" authorId="0"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29" authorId="0"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0" authorId="0"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1" authorId="0"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2" authorId="0"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3" authorId="0"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4" authorId="0"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5" authorId="0"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6" authorId="0"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7" authorId="0"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38" authorId="0"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39" authorId="0"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0" authorId="0"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1" authorId="0"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2" authorId="0"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3" authorId="0"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4" authorId="0"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5" authorId="0"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6" authorId="0"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7" authorId="0"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48" authorId="0"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49" authorId="0"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0" authorId="0"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1" authorId="0"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2" authorId="0"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3" authorId="0"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4" authorId="0"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5" authorId="0"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6" authorId="0"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7" authorId="0"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58" authorId="0"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59" authorId="0"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0" authorId="0"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1" authorId="0"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2" authorId="0"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3" authorId="0"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4" authorId="0"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5" authorId="0"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6" authorId="0"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7" authorId="0"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0"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69" authorId="0"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0" authorId="0"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1" authorId="0"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2" authorId="0"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3" authorId="0"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4" authorId="0"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5" authorId="0"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6" authorId="0"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7" authorId="0"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78" authorId="0"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79" authorId="0"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0" authorId="0"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1" authorId="0"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2" authorId="0"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3" authorId="0"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4" authorId="0"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5" authorId="0"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6" authorId="0"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7" authorId="0"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88" authorId="0"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89" authorId="0"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0" authorId="0"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1" authorId="0"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2" authorId="0"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3" authorId="0"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4" authorId="0"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5" authorId="0"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6" authorId="0"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7" authorId="0"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198" authorId="0"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199" authorId="0"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0" authorId="0"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1" authorId="0"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2" authorId="0"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3" authorId="0"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4" authorId="0"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5" authorId="0"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6" authorId="0"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7" authorId="0"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08" authorId="0"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09" authorId="0"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0" authorId="0"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1" authorId="0"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2" authorId="0"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3" authorId="0"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4" authorId="0"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5" authorId="0"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6" authorId="0"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7" authorId="0"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18" authorId="0"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19" authorId="0"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0" authorId="0" shapeId="0">
      <text>
        <r>
          <rPr>
            <b/>
            <sz val="12"/>
            <color indexed="81"/>
            <rFont val="Arial"/>
            <family val="2"/>
          </rPr>
          <t>Asignaciones destinadas para la atención de gastos corrientes de establecimientos de enseñanza.</t>
        </r>
      </text>
    </comment>
    <comment ref="B221" authorId="0"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2" authorId="0"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3" authorId="0" shapeId="0">
      <text>
        <r>
          <rPr>
            <b/>
            <sz val="12"/>
            <color indexed="81"/>
            <rFont val="Arial"/>
            <family val="2"/>
          </rPr>
          <t>Asignaciones destinadas a promover el cooperativismo.</t>
        </r>
        <r>
          <rPr>
            <sz val="12"/>
            <color indexed="81"/>
            <rFont val="Arial"/>
            <family val="2"/>
          </rPr>
          <t xml:space="preserve">
</t>
        </r>
      </text>
    </comment>
    <comment ref="B224" authorId="0"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5" authorId="0"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6" authorId="0"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7" authorId="0"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28" authorId="0"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0"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0" authorId="0"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1" authorId="0"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2" authorId="0"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3" authorId="0"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4" authorId="0"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5" authorId="0"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6" authorId="0"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7" authorId="0"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38" authorId="0"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39" authorId="0"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0" authorId="0"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1" authorId="0"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2" authorId="0"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3" authorId="0"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4" authorId="0"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5" authorId="0"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6" authorId="0"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7" authorId="0"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48" authorId="0"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49" authorId="0"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0" authorId="0"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1" authorId="0"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2" authorId="0"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3" authorId="0"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4" authorId="0"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5" authorId="0"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6" authorId="0"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7" authorId="0"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58" authorId="0"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59" authorId="0"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0" authorId="0"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1" authorId="0"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2" authorId="0"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3" authorId="0"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4" authorId="0"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5" authorId="0"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6" authorId="0"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7" authorId="0"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68" authorId="0"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69" authorId="0"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0" authorId="0"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1" authorId="0"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2" authorId="0"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3" authorId="0"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4" authorId="0"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5" authorId="0"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6" authorId="0"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7" authorId="0"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78" authorId="0"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79" authorId="0"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0" authorId="0"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1" authorId="0"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2" authorId="0"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3" authorId="0"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4" authorId="0"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5" authorId="0"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6" authorId="0"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7" authorId="0" shapeId="0">
      <text>
        <r>
          <rPr>
            <b/>
            <sz val="12"/>
            <color indexed="81"/>
            <rFont val="Arial"/>
            <family val="2"/>
          </rPr>
          <t>Asignaciones destinadas a la adquisición de ovinos y caprinos.</t>
        </r>
        <r>
          <rPr>
            <sz val="12"/>
            <color indexed="81"/>
            <rFont val="Arial"/>
            <family val="2"/>
          </rPr>
          <t xml:space="preserve">
</t>
        </r>
      </text>
    </comment>
    <comment ref="B288" authorId="0"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89" authorId="0"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0" authorId="0"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1" authorId="0"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2" authorId="0"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3" authorId="0"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4" authorId="0"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5" authorId="0"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6" authorId="0"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7" authorId="0"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298" authorId="0"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299" authorId="0"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0" authorId="0"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1" authorId="0"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2" authorId="0"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3" authorId="0"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4" authorId="0"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5" authorId="0" shapeId="0">
      <text>
        <r>
          <rPr>
            <b/>
            <sz val="12"/>
            <color indexed="81"/>
            <rFont val="Arial"/>
            <family val="2"/>
          </rPr>
          <t>Asignaciones destinadas a la adquisición de permisos informáticos e intelectuales.</t>
        </r>
        <r>
          <rPr>
            <sz val="12"/>
            <color indexed="81"/>
            <rFont val="Arial"/>
            <family val="2"/>
          </rPr>
          <t xml:space="preserve">
</t>
        </r>
      </text>
    </comment>
    <comment ref="B306" authorId="0"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7" authorId="0"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08" authorId="0"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09" authorId="0"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0" authorId="0"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1" authorId="0"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2" authorId="0"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3" authorId="0"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4" authorId="0"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5" authorId="0"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6" authorId="0"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7" authorId="0"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18" authorId="0"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19" authorId="0"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0" authorId="0"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1" authorId="0"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2" authorId="0"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3" authorId="0"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4" authorId="0"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5" authorId="0"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6" authorId="0"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7" authorId="0"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28" authorId="0"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29" authorId="0"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0" authorId="0"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1" authorId="0"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2" authorId="0"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3" authorId="0"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4" authorId="0"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5" authorId="0"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6" authorId="0"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7" authorId="0"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38" authorId="0"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39" authorId="0"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0" authorId="0"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1" authorId="0"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2" authorId="0"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3" authorId="0"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0"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5" authorId="0"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6" authorId="0"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7" authorId="0"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48" authorId="0"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49" authorId="0"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0" authorId="0"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0"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2" authorId="0"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3" authorId="0"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4" authorId="0"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5" authorId="0"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6" authorId="0"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7" authorId="0"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58" authorId="0"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59" authorId="0"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0" authorId="0"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1" authorId="0"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2" authorId="0"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3" authorId="0"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4" authorId="0"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5" authorId="0"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6" authorId="0"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7" authorId="0"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68" authorId="0"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69" authorId="0" shapeId="0">
      <text>
        <r>
          <rPr>
            <b/>
            <sz val="12"/>
            <color indexed="81"/>
            <rFont val="Arial"/>
            <family val="2"/>
          </rPr>
          <t>Asignaciones a fideicomisos de municipios con fines de política económica.</t>
        </r>
        <r>
          <rPr>
            <sz val="12"/>
            <color indexed="81"/>
            <rFont val="Arial"/>
            <family val="2"/>
          </rPr>
          <t xml:space="preserve">
</t>
        </r>
      </text>
    </comment>
    <comment ref="B370" authorId="0"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1" authorId="0"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2" authorId="0" shapeId="0">
      <text>
        <r>
          <rPr>
            <b/>
            <sz val="12"/>
            <color indexed="81"/>
            <rFont val="Arial"/>
            <family val="2"/>
          </rPr>
          <t>Asignaciones destinadas a colocaciones a largo plazo en moneda nacional.</t>
        </r>
        <r>
          <rPr>
            <sz val="12"/>
            <color indexed="81"/>
            <rFont val="Arial"/>
            <family val="2"/>
          </rPr>
          <t xml:space="preserve">
</t>
        </r>
      </text>
    </comment>
    <comment ref="B373" authorId="0"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4" authorId="0"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5" authorId="0"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6" authorId="0"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7" authorId="0"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78" authorId="0"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79" authorId="0"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0" authorId="0"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1" authorId="0"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2" authorId="0"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3" authorId="0"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4" authorId="0"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5" authorId="0" shapeId="0">
      <text>
        <r>
          <rPr>
            <b/>
            <sz val="12"/>
            <color indexed="81"/>
            <rFont val="Arial"/>
            <family val="2"/>
          </rPr>
          <t xml:space="preserve">Asignaciones destinadas a cubrir los incentivos derivados de convenios de colaboración administrativa  que se celebren con otros órdenes de gobierno.
</t>
        </r>
      </text>
    </comment>
    <comment ref="B386" authorId="0"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7" authorId="0"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88" authorId="0"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89" authorId="0"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0" authorId="0"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1" authorId="0"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2" authorId="0"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3" authorId="0"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4" authorId="0"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5" authorId="0"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6" authorId="0"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7" authorId="0"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398" authorId="0"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399" authorId="0"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0" authorId="0"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1" authorId="0"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2" authorId="0"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3" authorId="0"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4" authorId="0"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5" authorId="0"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6" authorId="0"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7" authorId="0"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08" authorId="0"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09" authorId="0"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0" authorId="0"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1" authorId="0"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2" authorId="0"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3" authorId="0"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4" authorId="0"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5" authorId="0"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6" authorId="0"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7" authorId="0"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18" authorId="0"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9" authorId="0"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0" authorId="0"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1" authorId="0"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2" authorId="0"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3" authorId="0"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4" authorId="0"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5" authorId="0"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6" authorId="0"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7" authorId="0"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comments4.xml><?xml version="1.0" encoding="utf-8"?>
<comments xmlns="http://schemas.openxmlformats.org/spreadsheetml/2006/main">
  <authors>
    <author>Manuel Fonseca Villaseñor</author>
  </authors>
  <commentList>
    <comment ref="A1" authorId="0" shapeId="0">
      <text>
        <r>
          <rPr>
            <b/>
            <sz val="14"/>
            <color indexed="9"/>
            <rFont val="Calibri"/>
            <family val="2"/>
          </rPr>
          <t>C</t>
        </r>
        <r>
          <rPr>
            <sz val="14"/>
            <color indexed="9"/>
            <rFont val="Calibri"/>
            <family val="2"/>
          </rPr>
          <t>lasificación</t>
        </r>
        <r>
          <rPr>
            <b/>
            <sz val="14"/>
            <color indexed="9"/>
            <rFont val="Calibri"/>
            <family val="2"/>
          </rPr>
          <t xml:space="preserve"> A</t>
        </r>
        <r>
          <rPr>
            <sz val="14"/>
            <color indexed="9"/>
            <rFont val="Calibri"/>
            <family val="2"/>
          </rPr>
          <t>dministrativa</t>
        </r>
      </text>
    </comment>
    <comment ref="B1" authorId="0" shapeId="0">
      <text>
        <r>
          <rPr>
            <b/>
            <sz val="14"/>
            <color indexed="9"/>
            <rFont val="Calibri"/>
            <family val="2"/>
          </rPr>
          <t>U</t>
        </r>
        <r>
          <rPr>
            <sz val="14"/>
            <color indexed="9"/>
            <rFont val="Calibri"/>
            <family val="2"/>
          </rPr>
          <t>nidad</t>
        </r>
        <r>
          <rPr>
            <b/>
            <sz val="14"/>
            <color indexed="9"/>
            <rFont val="Calibri"/>
            <family val="2"/>
          </rPr>
          <t xml:space="preserve"> A</t>
        </r>
        <r>
          <rPr>
            <sz val="14"/>
            <color indexed="9"/>
            <rFont val="Calibri"/>
            <family val="2"/>
          </rPr>
          <t>dministrativa</t>
        </r>
      </text>
    </comment>
  </commentList>
</comments>
</file>

<file path=xl/comments5.xml><?xml version="1.0" encoding="utf-8"?>
<comments xmlns="http://schemas.openxmlformats.org/spreadsheetml/2006/main">
  <authors>
    <author>Manuel Fonseca Villaseñor</author>
  </authors>
  <commentList>
    <comment ref="A1" authorId="0" shapeId="0">
      <text>
        <r>
          <rPr>
            <b/>
            <sz val="14"/>
            <color indexed="9"/>
            <rFont val="Calibri"/>
            <family val="2"/>
          </rPr>
          <t>F</t>
        </r>
        <r>
          <rPr>
            <sz val="14"/>
            <color indexed="9"/>
            <rFont val="Calibri"/>
            <family val="2"/>
          </rPr>
          <t>inalidades</t>
        </r>
      </text>
    </comment>
    <comment ref="B1" authorId="0" shapeId="0">
      <text>
        <r>
          <rPr>
            <b/>
            <sz val="14"/>
            <color indexed="9"/>
            <rFont val="Calibri"/>
            <family val="2"/>
          </rPr>
          <t>F</t>
        </r>
        <r>
          <rPr>
            <sz val="14"/>
            <color indexed="9"/>
            <rFont val="Calibri"/>
            <family val="2"/>
          </rPr>
          <t>unció</t>
        </r>
        <r>
          <rPr>
            <b/>
            <sz val="14"/>
            <color indexed="9"/>
            <rFont val="Calibri"/>
            <family val="2"/>
          </rPr>
          <t>n</t>
        </r>
      </text>
    </comment>
    <comment ref="C1" authorId="0" shapeId="0">
      <text>
        <r>
          <rPr>
            <b/>
            <sz val="14"/>
            <color indexed="9"/>
            <rFont val="Calibri"/>
            <family val="2"/>
          </rPr>
          <t>S</t>
        </r>
        <r>
          <rPr>
            <sz val="14"/>
            <color indexed="9"/>
            <rFont val="Calibri"/>
            <family val="2"/>
          </rPr>
          <t>ub</t>
        </r>
        <r>
          <rPr>
            <b/>
            <sz val="14"/>
            <color indexed="9"/>
            <rFont val="Calibri"/>
            <family val="2"/>
          </rPr>
          <t>f</t>
        </r>
        <r>
          <rPr>
            <sz val="14"/>
            <color indexed="9"/>
            <rFont val="Calibri"/>
            <family val="2"/>
          </rPr>
          <t>unción</t>
        </r>
      </text>
    </comment>
  </commentList>
</comments>
</file>

<file path=xl/comments6.xml><?xml version="1.0" encoding="utf-8"?>
<comments xmlns="http://schemas.openxmlformats.org/spreadsheetml/2006/main">
  <authors>
    <author>Manuel Fonseca Villaseñor</author>
  </authors>
  <commentList>
    <comment ref="A1" authorId="0" shapeId="0">
      <text>
        <r>
          <rPr>
            <b/>
            <sz val="14"/>
            <color indexed="9"/>
            <rFont val="Calibri"/>
            <family val="2"/>
          </rPr>
          <t>F</t>
        </r>
        <r>
          <rPr>
            <sz val="14"/>
            <color indexed="9"/>
            <rFont val="Calibri"/>
            <family val="2"/>
          </rPr>
          <t>inalidades</t>
        </r>
      </text>
    </comment>
    <comment ref="B1" authorId="0" shapeId="0">
      <text>
        <r>
          <rPr>
            <b/>
            <sz val="14"/>
            <color indexed="9"/>
            <rFont val="Calibri"/>
            <family val="2"/>
          </rPr>
          <t>F</t>
        </r>
        <r>
          <rPr>
            <sz val="14"/>
            <color indexed="9"/>
            <rFont val="Calibri"/>
            <family val="2"/>
          </rPr>
          <t>unció</t>
        </r>
        <r>
          <rPr>
            <b/>
            <sz val="14"/>
            <color indexed="9"/>
            <rFont val="Calibri"/>
            <family val="2"/>
          </rPr>
          <t>n</t>
        </r>
      </text>
    </comment>
    <comment ref="C1" authorId="0" shapeId="0">
      <text>
        <r>
          <rPr>
            <b/>
            <sz val="14"/>
            <color indexed="9"/>
            <rFont val="Calibri"/>
            <family val="2"/>
          </rPr>
          <t>S</t>
        </r>
        <r>
          <rPr>
            <sz val="14"/>
            <color indexed="9"/>
            <rFont val="Calibri"/>
            <family val="2"/>
          </rPr>
          <t>ub</t>
        </r>
        <r>
          <rPr>
            <b/>
            <sz val="14"/>
            <color indexed="9"/>
            <rFont val="Calibri"/>
            <family val="2"/>
          </rPr>
          <t>f</t>
        </r>
        <r>
          <rPr>
            <sz val="14"/>
            <color indexed="9"/>
            <rFont val="Calibri"/>
            <family val="2"/>
          </rPr>
          <t>unción</t>
        </r>
      </text>
    </comment>
  </commentList>
</comments>
</file>

<file path=xl/comments7.xml><?xml version="1.0" encoding="utf-8"?>
<comments xmlns="http://schemas.openxmlformats.org/spreadsheetml/2006/main">
  <authors>
    <author>Manuel Fonseca Villaseñor</author>
  </authors>
  <commentList>
    <comment ref="A1" authorId="0" shapeId="0">
      <text>
        <r>
          <rPr>
            <b/>
            <sz val="14"/>
            <color indexed="9"/>
            <rFont val="Calibri"/>
            <family val="2"/>
          </rPr>
          <t>C</t>
        </r>
        <r>
          <rPr>
            <sz val="14"/>
            <color indexed="9"/>
            <rFont val="Calibri"/>
            <family val="2"/>
          </rPr>
          <t>lasificación</t>
        </r>
        <r>
          <rPr>
            <b/>
            <sz val="14"/>
            <color indexed="9"/>
            <rFont val="Calibri"/>
            <family val="2"/>
          </rPr>
          <t xml:space="preserve"> A</t>
        </r>
        <r>
          <rPr>
            <sz val="14"/>
            <color indexed="9"/>
            <rFont val="Calibri"/>
            <family val="2"/>
          </rPr>
          <t>dministrativa</t>
        </r>
      </text>
    </comment>
    <comment ref="B1" authorId="0" shapeId="0">
      <text>
        <r>
          <rPr>
            <b/>
            <sz val="14"/>
            <color indexed="9"/>
            <rFont val="Calibri"/>
            <family val="2"/>
          </rPr>
          <t>U</t>
        </r>
        <r>
          <rPr>
            <sz val="14"/>
            <color indexed="9"/>
            <rFont val="Calibri"/>
            <family val="2"/>
          </rPr>
          <t>nidad</t>
        </r>
        <r>
          <rPr>
            <b/>
            <sz val="14"/>
            <color indexed="9"/>
            <rFont val="Calibri"/>
            <family val="2"/>
          </rPr>
          <t xml:space="preserve"> A</t>
        </r>
        <r>
          <rPr>
            <sz val="14"/>
            <color indexed="9"/>
            <rFont val="Calibri"/>
            <family val="2"/>
          </rPr>
          <t>dministrativa</t>
        </r>
      </text>
    </comment>
  </commentList>
</comments>
</file>

<file path=xl/sharedStrings.xml><?xml version="1.0" encoding="utf-8"?>
<sst xmlns="http://schemas.openxmlformats.org/spreadsheetml/2006/main" count="3544" uniqueCount="1677">
  <si>
    <t>SERVICIOS PERSONALES</t>
  </si>
  <si>
    <t>REMUNERACIONES AL PERSONAL DE CARÁCTER PERMANENTE</t>
  </si>
  <si>
    <t>Dietas</t>
  </si>
  <si>
    <t>Haberes</t>
  </si>
  <si>
    <t>Sueldos base al personal permanente</t>
  </si>
  <si>
    <t>REMUNERACIONES AL PERSONAL DE CARÁCTER TRANSITORIO</t>
  </si>
  <si>
    <t>Honorarios asimilables a salarios</t>
  </si>
  <si>
    <t>Sueldos base al personal eventual</t>
  </si>
  <si>
    <t>Retribuciones por servicios de carácter social</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</si>
  <si>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</si>
  <si>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</si>
  <si>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</si>
  <si>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</si>
  <si>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</si>
  <si>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</si>
  <si>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</si>
  <si>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</si>
  <si>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</si>
  <si>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</si>
  <si>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</si>
  <si>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</si>
  <si>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</si>
  <si>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</si>
  <si>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Cuotas para el fondo de ahorro y fondo de trabajo</t>
  </si>
  <si>
    <t>Indemnizaciones</t>
  </si>
  <si>
    <t>Prestaciones y haberes de retiro</t>
  </si>
  <si>
    <t>Prestaciones contractuales</t>
  </si>
  <si>
    <t>Otras prestaciones sociales y económicas</t>
  </si>
  <si>
    <t>PREVISIONES</t>
  </si>
  <si>
    <t>Previsiones de carácter laboral, económica y de seguridad social</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</si>
  <si>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</si>
  <si>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</si>
  <si>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</si>
  <si>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</si>
  <si>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</si>
  <si>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</si>
  <si>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</si>
  <si>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</si>
  <si>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</si>
  <si>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</si>
  <si>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</si>
  <si>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</si>
  <si>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</si>
  <si>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</si>
  <si>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</si>
  <si>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</si>
  <si>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</si>
  <si>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</si>
  <si>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Combustibles, lubricantes, aditivos, carbón y sus derivados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</si>
  <si>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</si>
  <si>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</si>
  <si>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</si>
  <si>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</si>
  <si>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</si>
  <si>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</si>
  <si>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</si>
  <si>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</si>
  <si>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</si>
  <si>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</si>
  <si>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Artículos metálicos para la construcción</t>
  </si>
  <si>
    <t>Materiales complementarios</t>
  </si>
  <si>
    <t>Otros materiales y artículos de construcción y reparación</t>
  </si>
  <si>
    <t>Productos químicos básicos</t>
  </si>
  <si>
    <t>Fertilizantes, pesticidas y otros agroquímicos</t>
  </si>
  <si>
    <t>Materiales, accesorios y suministros de laboratorio</t>
  </si>
  <si>
    <t>Otros productos químicos</t>
  </si>
  <si>
    <t>Materiales, accesorios y suministros médicos</t>
  </si>
  <si>
    <t>Fibras sintéticas, hules plásticos y derivados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</si>
  <si>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</si>
  <si>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</si>
  <si>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</si>
  <si>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</si>
  <si>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</si>
  <si>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</si>
  <si>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</si>
  <si>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</si>
  <si>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</si>
  <si>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</si>
  <si>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</si>
  <si>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</si>
  <si>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HERRAMIENTAS, REFACCIONES Y ACCESORIOS MENORES</t>
  </si>
  <si>
    <t>Herramientas menores</t>
  </si>
  <si>
    <t>Refacciones y accesorios menores de edificios</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</si>
  <si>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</si>
  <si>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</si>
  <si>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</si>
  <si>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</si>
  <si>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</si>
  <si>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</si>
  <si>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</si>
  <si>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</si>
  <si>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</si>
  <si>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</si>
  <si>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</si>
  <si>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</si>
  <si>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</si>
  <si>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postales y telegráficos</t>
  </si>
  <si>
    <t>Servicios integrales y otros servicios</t>
  </si>
  <si>
    <t>SERVICIOS DE ARRENDAMIENTO</t>
  </si>
  <si>
    <t>Arrendamiento de terrenos</t>
  </si>
  <si>
    <t>Arrendamiento de edificios</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</si>
  <si>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</si>
  <si>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</si>
  <si>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</si>
  <si>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</si>
  <si>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</si>
  <si>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</si>
  <si>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</si>
  <si>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</si>
  <si>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</si>
  <si>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</si>
  <si>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protección y seguridad</t>
  </si>
  <si>
    <t>Servicios de vigilancia</t>
  </si>
  <si>
    <t>Servicios profesionales, científicos y técnicos integrales</t>
  </si>
  <si>
    <t>SERVICIOS FINANCIEROS, BANCARIOS Y COMERCIALES</t>
  </si>
  <si>
    <t>Servicios de cobranza, investigación crediticia y similar</t>
  </si>
  <si>
    <t>Servicios de recaudación, traslado y custodia de valores</t>
  </si>
  <si>
    <t>Seguro de bienes patrimoniales</t>
  </si>
  <si>
    <t>Almacenaje, envase y embalaje</t>
  </si>
  <si>
    <t>Fletes y maniobras</t>
  </si>
  <si>
    <t>Comisiones por ventas</t>
  </si>
  <si>
    <t>Servicios financieros, bancarios y comerciales integrales</t>
  </si>
  <si>
    <t>Servicios legales, de contabilidad, auditoría y relacionados</t>
  </si>
  <si>
    <t>Conservación y mantenimiento menor de inmuebles</t>
  </si>
  <si>
    <t>Instalación, reparación y mantenimiento de equipo e instrumental médico y de laboratorio</t>
  </si>
  <si>
    <t>Reparación y mantenimiento de equipo de defensa y seguridad</t>
  </si>
  <si>
    <t>Servicios de limpieza y manejo de desechos</t>
  </si>
  <si>
    <t>Servicios de jardinería y fumigación</t>
  </si>
  <si>
    <t>Reparación y mantenimiento de equipo de transporte</t>
  </si>
  <si>
    <t>SERVICIOS DE COMUNICACIÓN SOCIAL Y PUBLICIDAD</t>
  </si>
  <si>
    <t>Servicios de revelado de  fotografías</t>
  </si>
  <si>
    <t>Servicio de creación y difusión de contenido exclusivamente a  través de Internet</t>
  </si>
  <si>
    <t>Otros servicios de información</t>
  </si>
  <si>
    <t>Pasajes aéreos</t>
  </si>
  <si>
    <t>Pasajes terrestres</t>
  </si>
  <si>
    <t>Viáticos en el país</t>
  </si>
  <si>
    <t xml:space="preserve">Viáticos en el extranjero </t>
  </si>
  <si>
    <t>Gastos de instalación y traslado de menaje</t>
  </si>
  <si>
    <t>SERVICIOS OFICIALES</t>
  </si>
  <si>
    <t>Congresos y convenciones</t>
  </si>
  <si>
    <t>Gastos de representación</t>
  </si>
  <si>
    <t>Gastos de orden  social y cultural</t>
  </si>
  <si>
    <t>OTROS SERVICIOS GENERALES</t>
  </si>
  <si>
    <t>Servicios funerarios y de cementerios</t>
  </si>
  <si>
    <t>Impuestos y derechos</t>
  </si>
  <si>
    <t>Penas, multas, accesorios y actualizaciones</t>
  </si>
  <si>
    <t>Otros gastos por responsabilidades</t>
  </si>
  <si>
    <t>Impuestos y derechos de importación</t>
  </si>
  <si>
    <t>Otros servicios generales</t>
  </si>
  <si>
    <t>TRANSFERENCIAS, ASIGNACIONES, SUBSIDIOS Y OTRAS  AYUDAS</t>
  </si>
  <si>
    <t>Asignaciones presupuestarias al Poder Ejecutivo</t>
  </si>
  <si>
    <t>Asignaciones presupuestarias al Poder Legislativo</t>
  </si>
  <si>
    <t>Asignaciones presupuestarias al Poder Judicial</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</si>
  <si>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</si>
  <si>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</si>
  <si>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</si>
  <si>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SUBSIDIOS Y SUBVENCIONES</t>
  </si>
  <si>
    <t>Subsidios a la producción</t>
  </si>
  <si>
    <t>Subsidios a la distribución</t>
  </si>
  <si>
    <t>Subsidios a la inversión</t>
  </si>
  <si>
    <t xml:space="preserve">Subsidios a la vivienda </t>
  </si>
  <si>
    <t>Subvenciones al consumo</t>
  </si>
  <si>
    <t>AYUDAS SOCIALES</t>
  </si>
  <si>
    <t xml:space="preserve">Ayudas sociales a personas </t>
  </si>
  <si>
    <t>Becas y otras ayudas para programas de capacitación</t>
  </si>
  <si>
    <t>Ayudas por desastres naturales y otros siniestros</t>
  </si>
  <si>
    <t>PENSIONES Y JUBILACIONES</t>
  </si>
  <si>
    <t>Pensiones</t>
  </si>
  <si>
    <t>Jubilaciones</t>
  </si>
  <si>
    <t>Transferencias a fideicomisos del Poder Ejecutivo</t>
  </si>
  <si>
    <t>Transferencias a fideicomisos del Poder Legislativo</t>
  </si>
  <si>
    <t>Transferencias a fideicomisos  de  instituciones públicas financieras</t>
  </si>
  <si>
    <t>TRANSFERENCIAS AL EXTERIOR</t>
  </si>
  <si>
    <t>Transferencias para gobiernos extranjeros</t>
  </si>
  <si>
    <t>Transferencias para organismos internacionales</t>
  </si>
  <si>
    <t xml:space="preserve">Muebles de oficina y estantería </t>
  </si>
  <si>
    <t>Muebles, excepto de oficina y estantería</t>
  </si>
  <si>
    <t>Equipo de cómputo de tecnologías de la información</t>
  </si>
  <si>
    <t>Otros mobiliarios y equipos de administración</t>
  </si>
  <si>
    <t>MOBILIARIO Y EQUIPO EDUCACIONAL Y RECREATIVO</t>
  </si>
  <si>
    <t>Aparatos deportivos</t>
  </si>
  <si>
    <t xml:space="preserve">Otro mobiliario y equipo educacional y recreativo </t>
  </si>
  <si>
    <t>Equipo médico y de laboratorio</t>
  </si>
  <si>
    <t>Transferencias para el sector privado externo</t>
  </si>
  <si>
    <t>Equipo aeroespacial</t>
  </si>
  <si>
    <t>Equipo ferroviario</t>
  </si>
  <si>
    <t>Embarcaciones</t>
  </si>
  <si>
    <t>Otros equipo de transporte</t>
  </si>
  <si>
    <t>EQUIPO DE DEFENSA Y SEGURIDAD</t>
  </si>
  <si>
    <t>Equipo de defensa y seguridad</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</si>
  <si>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</si>
  <si>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</si>
  <si>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</si>
  <si>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</si>
  <si>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</si>
  <si>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Herramientas y máquinas-herramienta</t>
  </si>
  <si>
    <t>Otros equipos</t>
  </si>
  <si>
    <t>Bovinos</t>
  </si>
  <si>
    <t>Porcinos</t>
  </si>
  <si>
    <t>Aves</t>
  </si>
  <si>
    <t>Peces y acuicultura</t>
  </si>
  <si>
    <t>Equinos</t>
  </si>
  <si>
    <t>Otros activos biológicos</t>
  </si>
  <si>
    <t>BIENES INMUEBLES</t>
  </si>
  <si>
    <t>Terrenos</t>
  </si>
  <si>
    <t xml:space="preserve">Viviendas </t>
  </si>
  <si>
    <t>Edificios no residenciales</t>
  </si>
  <si>
    <t>Otros bienes inmuebles</t>
  </si>
  <si>
    <t>ACTIVOS INTANGIBLES</t>
  </si>
  <si>
    <t>Marcas</t>
  </si>
  <si>
    <t>Derechos</t>
  </si>
  <si>
    <t>Concesiones</t>
  </si>
  <si>
    <t>Franquicias</t>
  </si>
  <si>
    <t>Licencias industriales, comerciales y otras</t>
  </si>
  <si>
    <t>Otros activos intangibles</t>
  </si>
  <si>
    <t>Patentes</t>
  </si>
  <si>
    <t>Edificación habitacional</t>
  </si>
  <si>
    <t>Edificación no  habitacional</t>
  </si>
  <si>
    <t>División de terrenos y construcción de obras de urbanización</t>
  </si>
  <si>
    <t>Construcción de vías de comunicación</t>
  </si>
  <si>
    <t>Otras construcciones de ingeniería civil u obra pesada</t>
  </si>
  <si>
    <t>Trabajo de acabados en edificaciones  y otros trabajos especializados</t>
  </si>
  <si>
    <t>Edificación no habitacional</t>
  </si>
  <si>
    <t>Instalaciones y equipamiento en construcciones</t>
  </si>
  <si>
    <t>Trabajos de acabados en edificaciones y otros trabajos especializados</t>
  </si>
  <si>
    <t>PROYECTOS PRODUCTIVOS Y ACCIONES DE FOMENTO</t>
  </si>
  <si>
    <t>Ejecución de proyectos productivos no incluidos en conceptos anteriores de este capítulo</t>
  </si>
  <si>
    <t>INVERSIONES FINANCIERAS Y OTRAS PROVISIONES</t>
  </si>
  <si>
    <t>INVERSIONES PARA EL FOMENTO DE ACTIVIDADES PRODUCTIVAS</t>
  </si>
  <si>
    <t>Acciones y participaciones de capital en el sector externo con fines de política económica</t>
  </si>
  <si>
    <t>Acciones y participaciones de capital en el sector externo con fines de gestión  de liquidez</t>
  </si>
  <si>
    <t>Bonos</t>
  </si>
  <si>
    <t>Valores representativos de deuda  adquiridos con fines de gestión de liquidez</t>
  </si>
  <si>
    <t>Obligaciones negociables adquiridas con fines de gestión de liquidez</t>
  </si>
  <si>
    <t>Otros valores</t>
  </si>
  <si>
    <t>Concesión de préstamos al sector privado con fines de política económica</t>
  </si>
  <si>
    <t>Concesión de préstamos al sector privado con fines de gestión de liquidez</t>
  </si>
  <si>
    <t>Concesión de  préstamos al sector externo con fines de gestión de liquidez</t>
  </si>
  <si>
    <t>INVERSIONES EN FIDEICOMISOS, MANDATOS Y OTROS  ANÁLOGOS</t>
  </si>
  <si>
    <t>CONCESIÓN DE PRÉSTAMOS</t>
  </si>
  <si>
    <t>Inversiones en fideicomisos del Poder Legislativo</t>
  </si>
  <si>
    <t>Inversiones en fideicomisos del Poder Judicial</t>
  </si>
  <si>
    <t>Inversiones en fideicomisos públicos empresariales y no financieros</t>
  </si>
  <si>
    <t xml:space="preserve">Inversiones en fideicomisos públicos financieros </t>
  </si>
  <si>
    <t>Inversiones en fideicomisos de entidades federativas</t>
  </si>
  <si>
    <t>Inversiones en fideicomisos de municipios</t>
  </si>
  <si>
    <t>Inversiones en fideicomisos del Poder Ejecutivo</t>
  </si>
  <si>
    <t>Inversiones en fideicomisos públicos no empresariales y no financieros</t>
  </si>
  <si>
    <t>Fideicomisos de empresas privadas y particulares</t>
  </si>
  <si>
    <t>OTRAS INVERSIONES FINANCIERAS</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</si>
  <si>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</si>
  <si>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</si>
  <si>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</si>
  <si>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</si>
  <si>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</si>
  <si>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</si>
  <si>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</si>
  <si>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</si>
  <si>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</si>
  <si>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</si>
  <si>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</si>
  <si>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</si>
  <si>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</si>
  <si>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</si>
  <si>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</si>
  <si>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</si>
  <si>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</si>
  <si>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CONVENIOS</t>
  </si>
  <si>
    <t>Convenios de reasignación</t>
  </si>
  <si>
    <t>Convenios de descentralización</t>
  </si>
  <si>
    <t>Amortización de la deuda interna con instituciones de crédito</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</si>
  <si>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</si>
  <si>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</si>
  <si>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</si>
  <si>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</si>
  <si>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arrendamientos financieros internacionales</t>
  </si>
  <si>
    <t>Intereses de la deuda con organismos financieros internacionales</t>
  </si>
  <si>
    <t xml:space="preserve">Intereses de la deuda bilateral  </t>
  </si>
  <si>
    <t>Intereses por arrendamientos  financieros nacionales</t>
  </si>
  <si>
    <t>Intereses de la deuda interna con instituciones  de crédito</t>
  </si>
  <si>
    <t xml:space="preserve">Intereses de la deuda externa con instituciones de crédito </t>
  </si>
  <si>
    <t>Intereses por arrendamientos financieros internacionales</t>
  </si>
  <si>
    <t>Gastos de la deuda  pública externa</t>
  </si>
  <si>
    <t>COSTO POR COBERTURAS</t>
  </si>
  <si>
    <t>APOYOS FINANCIEROS</t>
  </si>
  <si>
    <t>Apoyos a intermediarios financieros</t>
  </si>
  <si>
    <t>Apoyos a ahorradores y deudores del Sistema Financiero Nacional</t>
  </si>
  <si>
    <t>ADEUDOS DE EJERCICIOS FISCALES ANTERIORES (ADEFAS)</t>
  </si>
  <si>
    <t>ADEFAS</t>
  </si>
  <si>
    <t>Servicios financieros y bancarios</t>
  </si>
  <si>
    <t>Instalación, reparación y mantenimiento de equipo de cómputo y tecnología de la información</t>
  </si>
  <si>
    <t>Servicios integrales de traslado y viáticos</t>
  </si>
  <si>
    <t>Otros servicios de traslado y hospedaje</t>
  </si>
  <si>
    <t>Gastos de ceremonial</t>
  </si>
  <si>
    <t>Transferencias internas otorgadas a entidades paraestatales no empresariales y no financieras</t>
  </si>
  <si>
    <t>Ayudas sociales a instituciones de enseñanza</t>
  </si>
  <si>
    <t>Ayudas sociales a cooperativas</t>
  </si>
  <si>
    <t>Carrocerías  y remolques</t>
  </si>
  <si>
    <t>MAQUINARIA, OTROS EQUIPOS Y HERRAMIENTAS</t>
  </si>
  <si>
    <t xml:space="preserve">Ovinos y caprinos </t>
  </si>
  <si>
    <t>Árboles y plantas</t>
  </si>
  <si>
    <t>OBRA PÚBLICA EN BIENES PROPIOS</t>
  </si>
  <si>
    <t>Fondo general de participaciones</t>
  </si>
  <si>
    <t>Comisiones de la deuda pública externa</t>
  </si>
  <si>
    <t>Gastos de la deuda pública interna</t>
  </si>
  <si>
    <t>COMISIONES DE LA DEUDA PÚBLICA</t>
  </si>
  <si>
    <t>GASTOS DE LA DEUDA PÚBLICA</t>
  </si>
  <si>
    <t>DEUDA  PÚBLICA</t>
  </si>
  <si>
    <t>OTRAS PRESTACIONES SOCIALES Y ECONÓMICAS</t>
  </si>
  <si>
    <t>Material impreso e información digital</t>
  </si>
  <si>
    <t>Productos de papel, cartón e impresos adquiridos como materia prima</t>
  </si>
  <si>
    <t>Arrendamiento de mobiliario y equipo de administración, educacional y recreativo</t>
  </si>
  <si>
    <t>Exposiciones</t>
  </si>
  <si>
    <t>EQUIPO E INSTRUMENTAL MÉDICO Y DE LABORATORIO</t>
  </si>
  <si>
    <t>Equipo de generación eléctrica, aparatos y accesorios eléctricos</t>
  </si>
  <si>
    <t>ACTIVOS BIOLÓGICOS</t>
  </si>
  <si>
    <t>Especies menores y de zoológico</t>
  </si>
  <si>
    <t>Software</t>
  </si>
  <si>
    <t>Licencias informáticas e intelectuales</t>
  </si>
  <si>
    <t>OBRA PÚBLICA EN BIENES DE DOMINIO PÚBLICO</t>
  </si>
  <si>
    <t>Productos químicos, farmacéuticos y de laboratorio adquiridos como materia prima</t>
  </si>
  <si>
    <t>Material eléctrico y electrónico</t>
  </si>
  <si>
    <t>Medicinas y productos farmacéuticos</t>
  </si>
  <si>
    <t>Servicios de telecomunicaciones y satélites</t>
  </si>
  <si>
    <t>Seguros de responsabilidad patrimonial y fianzas</t>
  </si>
  <si>
    <t>Servicios de creatividad, preproducción y producción de publicidad, excepto Internet</t>
  </si>
  <si>
    <t>Servicios de la industria fílmica, del sonido y del video</t>
  </si>
  <si>
    <t>Pasajes marítimos, lacustres y fluviales</t>
  </si>
  <si>
    <t>Autotransporte</t>
  </si>
  <si>
    <t>Asignaciones presupuestarias a Órganos Autónomos</t>
  </si>
  <si>
    <t>Transferencias otorgadas para entidades paraestatales empresariales y no financieras</t>
  </si>
  <si>
    <t>Transferencias a fideicomisos de entidades federativas y municipios</t>
  </si>
  <si>
    <t>Ayudas sociales a actividades científicas o académicas</t>
  </si>
  <si>
    <t>Transferencias a fideicomisos del Poder Judicial</t>
  </si>
  <si>
    <t>Bienes artísticos, culturales y científicos</t>
  </si>
  <si>
    <t>Equipos y aparatos audiovisuales</t>
  </si>
  <si>
    <t>Acciones y participaciones  de capital en el sector privado con fines de política económica</t>
  </si>
  <si>
    <t>Acciones y participaciones de capital  en el sector privado con fines de gestión de liquidez</t>
  </si>
  <si>
    <t>Valores representativos de deuda adquiridos con fines de política económica</t>
  </si>
  <si>
    <t>Obligaciones negociables adquiridas con fines de política económica</t>
  </si>
  <si>
    <t>Concesión de préstamos a entidades federativas  y municipios con fines de política económica</t>
  </si>
  <si>
    <t>Concesión de préstamos al sector externo con fines de política económica</t>
  </si>
  <si>
    <t>Depósitos a largo plazo en moneda nacional</t>
  </si>
  <si>
    <t>Amortización  de la deuda interna por emisión de títulos y valores</t>
  </si>
  <si>
    <t>Amortización de la deuda externa por emisión de títulos y valores</t>
  </si>
  <si>
    <t>Intereses derivados de la colocación de títulos y valores</t>
  </si>
  <si>
    <t>Intereses derivados de la colocación de títulos y valores en el exterior</t>
  </si>
  <si>
    <t>TRANSFERENCIAS A FIDEICOMISOS, MANDATOS Y ANÁLOGOS</t>
  </si>
  <si>
    <t>TRANSFERENCIAS AL RESTO DEL SECTOR PÚBLICO</t>
  </si>
  <si>
    <t>TRANSFERENCIAS INTERNAS Y ASIGNACIONES AL SECTOR PÚBLICO</t>
  </si>
  <si>
    <t>TRANSFERENCIAS, ASIGNACIONES, SUBSIDIOS Y  OTRAS AYUDAS</t>
  </si>
  <si>
    <t>Rendimientos financieros del fondo de aportaciones para el fortalecimiento municipal</t>
  </si>
  <si>
    <t>Del fondo para el fortalecimiento municipal</t>
  </si>
  <si>
    <t>Rendimientos financieros del fondo de aportaciones para la infraestructura social</t>
  </si>
  <si>
    <t>Del fondo de infraestructura social municipal</t>
  </si>
  <si>
    <t>APORTACIONES FEDERALES</t>
  </si>
  <si>
    <t>Estatales</t>
  </si>
  <si>
    <t>Federales</t>
  </si>
  <si>
    <t>Otros aprovechamientos</t>
  </si>
  <si>
    <t>Otros no especificados</t>
  </si>
  <si>
    <t>Gastos de embargo</t>
  </si>
  <si>
    <t>Banca comercial</t>
  </si>
  <si>
    <t>Banca oficial</t>
  </si>
  <si>
    <t>Donativos</t>
  </si>
  <si>
    <t>Intereses</t>
  </si>
  <si>
    <t>Falta de pago</t>
  </si>
  <si>
    <t>Recargos</t>
  </si>
  <si>
    <t>APROVECHAMIENTOS DE TIPO CORRIENTE</t>
  </si>
  <si>
    <t>Otros productos no especificados</t>
  </si>
  <si>
    <t>Venta de productos procedentes de viveros y jardines</t>
  </si>
  <si>
    <t>Venta de esquilmos, productos de aparcería, desechos y basuras</t>
  </si>
  <si>
    <t>Depósito de vehículos</t>
  </si>
  <si>
    <t>Calcomanías, credenciales, placas, escudos y otros medios de identificación</t>
  </si>
  <si>
    <t>Productos diversos</t>
  </si>
  <si>
    <t>Estacionamientos</t>
  </si>
  <si>
    <t>Espectáculos y diversiones públicas</t>
  </si>
  <si>
    <t>Otros fines o actividades no previstas</t>
  </si>
  <si>
    <t>Estacionamientos exclusivos</t>
  </si>
  <si>
    <t>Arrendamiento de inmuebles para anuncios</t>
  </si>
  <si>
    <t>PRODUCTOS DE TIPO CORRIENTE</t>
  </si>
  <si>
    <t>Solicitudes de información</t>
  </si>
  <si>
    <t>Servicios prestados en horas inhábiles</t>
  </si>
  <si>
    <t>Servicios prestados en horas hábiles</t>
  </si>
  <si>
    <t>Derechos no especificados</t>
  </si>
  <si>
    <t>Peritaje, dictamen e inspección de carácter extraordinario</t>
  </si>
  <si>
    <t>Construcción de inmuebles</t>
  </si>
  <si>
    <t>Licencias de construcción, reconstrucción, reparación o demolición de obras</t>
  </si>
  <si>
    <t>OTROS DERECHOS</t>
  </si>
  <si>
    <t>Multas</t>
  </si>
  <si>
    <t>ACCESORIOS</t>
  </si>
  <si>
    <t>Revisión y autorización de avalúos</t>
  </si>
  <si>
    <t>Dictámenes catastrales</t>
  </si>
  <si>
    <t>Deslindes catastrales</t>
  </si>
  <si>
    <t>Informes catastrales</t>
  </si>
  <si>
    <t>Certificaciones catastrales</t>
  </si>
  <si>
    <t>Copias de planos</t>
  </si>
  <si>
    <t>Extractos de actas</t>
  </si>
  <si>
    <t>Expedición de certificados, certificaciones, constancias o copias certificadas</t>
  </si>
  <si>
    <t>Certificaciones</t>
  </si>
  <si>
    <t>Anotaciones e inserciones en actas</t>
  </si>
  <si>
    <t>Servicios a domicilio</t>
  </si>
  <si>
    <t>Registro civil</t>
  </si>
  <si>
    <t>Otros servicios prestados por el rastro municipal</t>
  </si>
  <si>
    <t>Venta de productos obtenidos en el rastro</t>
  </si>
  <si>
    <t>Acarreo de carnes en camiones del municipio</t>
  </si>
  <si>
    <t>Sello de inspección sanitaria</t>
  </si>
  <si>
    <t>Autorización de la introducción de ganado al rastro en horas extraordinarias</t>
  </si>
  <si>
    <t>Rastro</t>
  </si>
  <si>
    <t>Aprovechamiento de la infraestructura básica existente</t>
  </si>
  <si>
    <t>20% para el saneamiento de las aguas residuales</t>
  </si>
  <si>
    <t>Otros servicios similares</t>
  </si>
  <si>
    <t>Servicio exclusivo de camiones de aseo</t>
  </si>
  <si>
    <t>Recolección y traslado de basura, desechos o desperdicios peligrosos</t>
  </si>
  <si>
    <t>Recolección y traslado de basura, desechos o desperdicios no peligrosos</t>
  </si>
  <si>
    <t>Traslado de cadáveres fuera del municipio</t>
  </si>
  <si>
    <t>Exhumaciones</t>
  </si>
  <si>
    <t>Servicios de sanidad</t>
  </si>
  <si>
    <t>Autorización para romper pavimento, banquetas o machuelos</t>
  </si>
  <si>
    <t>Medición de terrenos</t>
  </si>
  <si>
    <t>DERECHOS POR PRESTACIÓN DE SERVICIOS</t>
  </si>
  <si>
    <t>DERECHOS A LOS HIDROCARBUROS</t>
  </si>
  <si>
    <t>DERECHOS POR EL USO, GOCE, APROVECHAMIENTO O EXPLOTACIÓN DE BIENES DE DOMINIO PÚBLICO</t>
  </si>
  <si>
    <t>DERECHOS</t>
  </si>
  <si>
    <t>Adquisición de departamentos, viviendas y casas para habitación</t>
  </si>
  <si>
    <t>CONTRIBUCIONES DE MEJORAS</t>
  </si>
  <si>
    <t>OTRAS CUOTAS Y APORTACIONES PARA LA SEGURIDAD SOCIAL</t>
  </si>
  <si>
    <t>CUOTAS DE AHORRO PARA EL RETIRO</t>
  </si>
  <si>
    <t xml:space="preserve">CUOTAS PARA EL SEGURO SOCIAL </t>
  </si>
  <si>
    <t>APORTACIONES PARA FONDOS DE VIVIENDA</t>
  </si>
  <si>
    <t>CUOTAS Y APORTACIONES DE SEGURIDAD SOCIAL</t>
  </si>
  <si>
    <t>Impuestos extraordinarios</t>
  </si>
  <si>
    <t>OTROS IMPUESTOS</t>
  </si>
  <si>
    <t>IMPUESTOS ECOLÓGICOS</t>
  </si>
  <si>
    <t>IMPUESTOS SOBRE NÓMINAS Y ASIMILABLES</t>
  </si>
  <si>
    <t>IMPUESTOS AL COMERCIO EXTERIOR</t>
  </si>
  <si>
    <t>IMPUESTO SOBRE LA PRODUCCIÓN, EL CONSUMO Y LAS TRANSACCIONES</t>
  </si>
  <si>
    <t>Ampliación de inmuebles</t>
  </si>
  <si>
    <t>Reconstrucción de inmuebles</t>
  </si>
  <si>
    <t>Impuestos sobre negocios jurídicos</t>
  </si>
  <si>
    <t>Impuesto predial</t>
  </si>
  <si>
    <t>IMPUESTOS SOBRE EL PATRIMONIO</t>
  </si>
  <si>
    <t>Función de circo</t>
  </si>
  <si>
    <t>IMPUESTOS SOBRE LOS INGRESOS</t>
  </si>
  <si>
    <t>IMPUESTOS</t>
  </si>
  <si>
    <t>FN</t>
  </si>
  <si>
    <t>SF</t>
  </si>
  <si>
    <t>OG</t>
  </si>
  <si>
    <t>Descripción</t>
  </si>
  <si>
    <t>Aportaciones previstas en leyes y decretos compensatorias a entidades federativas y municipios</t>
  </si>
  <si>
    <t>Instalación, reparación y mantenimiento de mobiliario y equipo de administración, educacional y recreativo</t>
  </si>
  <si>
    <t>Difusión por radio, televisión y otros medios de mensajes sobre programas y actividades gubernamentales</t>
  </si>
  <si>
    <t>Difusión por radio,  televisión y otros medios de mensajes comerciales para promover la venta de bienes o servicios</t>
  </si>
  <si>
    <t>TRANSFERENCIAS  AL RESTO DEL SECTOR PÚBLICO</t>
  </si>
  <si>
    <t>Transferencias otorgadas a entidades paraestatales no empresariales y no financieras</t>
  </si>
  <si>
    <t xml:space="preserve">Transferencias otorgadas para instituciones paraestatales públicas financieras  </t>
  </si>
  <si>
    <t>Transferencias otorgadas a entidades federativas y municipios</t>
  </si>
  <si>
    <t>Subsidios para cubrir diferenciales de tasas de interés</t>
  </si>
  <si>
    <t>Subsidios a la prestación de servicios públicos</t>
  </si>
  <si>
    <t>Transferencias internas otorgadas a fideicomisos públicos financieros</t>
  </si>
  <si>
    <t>Ayudas sociales a instituciones sin fines de lucro</t>
  </si>
  <si>
    <t>Trasferencias a fideicomisos públicos de entidades paraestatales no empresariales y no financieras</t>
  </si>
  <si>
    <t>Transferencias a fideicomisos públicos de entidades paraestatales empresariales y no financieras</t>
  </si>
  <si>
    <t>Construcción de obras para el abastecimiento de agua, petróleo, gas, electricidad y telecomunicaciones</t>
  </si>
  <si>
    <t>Construcción de obras para  el abastecimiento de agua,  petróleo, gas, electricidad y telecomunicaciones</t>
  </si>
  <si>
    <t>Estudios, formulación y evaluación de proyectos productivos no incluidos en conceptos anteriores de este capítulo</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</si>
  <si>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</si>
  <si>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</si>
  <si>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 en entidades paraestatales no empresariales y no financieras con fines de política económica</t>
  </si>
  <si>
    <t>Acciones  y participaciones de capital en instituciones paraestatales públicas financieras con fines de política económica</t>
  </si>
  <si>
    <t>Acciones y participaciones de capital en organismos internacionales con fines de política económica</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</si>
  <si>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</si>
  <si>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</si>
  <si>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</si>
  <si>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2% o 3% para la infraestructura básica existente</t>
  </si>
  <si>
    <t>F</t>
  </si>
  <si>
    <t>GOBIERNO</t>
  </si>
  <si>
    <t>LEGISLACIÓN</t>
  </si>
  <si>
    <t>JUSTICIA</t>
  </si>
  <si>
    <t>COORDINACIÓN DE LA POLÍTICA DE GOBIERNO</t>
  </si>
  <si>
    <t>RELACIONES EXTERIORES</t>
  </si>
  <si>
    <t>ASUNTOS FINANCIEROS Y HACENDARIOS</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</si>
  <si>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</si>
  <si>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</si>
  <si>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</si>
  <si>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</si>
  <si>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</si>
  <si>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</si>
  <si>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</si>
  <si>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</si>
  <si>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</si>
  <si>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</si>
  <si>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</si>
  <si>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</si>
  <si>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</si>
  <si>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</si>
  <si>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TURISMO</t>
  </si>
  <si>
    <t>TRANSACCIONES DE LA DEUDA PÚBLICA / COSTO FINANCIERO DE LA DEUDA</t>
  </si>
  <si>
    <t>TRANSFERENCIAS, PARTICIPACIONES Y APORTACIONES ENTRE DIFERENTES NIVELES Y ÓRDENES DE GOBIERNO</t>
  </si>
  <si>
    <t>SANEAMIENTO DEL SISTEMA FINANCIERO</t>
  </si>
  <si>
    <t>ADEUDOS DE EJERCICIOS FISCALES ANTERIORES</t>
  </si>
  <si>
    <t>Definición</t>
  </si>
  <si>
    <t>Incluye la planeación, formulación, diseño, e implantación de la política exterior en los ámbitos bilaterales y multilaterales, así como la promoción de la cooperación internacional y la ejecución de acciones culturales de igual tipo.</t>
  </si>
  <si>
    <t>Comprende el diseño y ejecución de los asuntos relativos a cubrir todas las acciones inherentes a los asuntos financieros y hacendarios.</t>
  </si>
  <si>
    <t>Incluye los programas, actividades y proyectos relacionados con la presentación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</si>
  <si>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otros asuntos sociales no comprendidos en las funciones anteriores.</t>
  </si>
  <si>
    <t>Comprende las acciones relativas a la iniciativa, revisión, elaboración, aprobación, emisión y difusión de leyes, reglamentos y acuerdos; así como la fiscalización de la cuenta pública, entre otras.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</si>
  <si>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 Incluye la administración de los centros de reclusión y readaptación. Así como los programas, actividades y proyectos relacionados con los derechos humanos, entre otros.</t>
  </si>
  <si>
    <t>Comprende las acciones enfocadas a la formulación y establecimiento de las directrices, lineamientos de acción y estrategias de gobierno.</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</si>
  <si>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investigación y desarrollo relacionados con la vivienda y los servicios comunitarios, así como la producción y difusión de información general, documentación técnica y estadísticas relacionadas con la vivienda y los servicios comunitarios.</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</si>
  <si>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</si>
  <si>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Comprende la administración, fomento y desarrollo de asuntos y servicios de turismo; enlace con las industrias del transporte, los hoteles y los restaurantes y otras industrias que se beneficien con la presencia de turistas, la explotación de oficinas de turismo en el país y en el exterior; organización de campañas publicitarias, inclusive la producción y difusión de literatura de promoción, entre otras.</t>
  </si>
  <si>
    <t>Comprende los pagos de compromisos que por concepto de intereses, comisiones, amortizaciones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</si>
  <si>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Transferencias, participaciones y aportaciones entre diferentes niveles y órdenes de gobierno que son de carácter general y no están asignadas a una función determinada.</t>
  </si>
  <si>
    <t>Comprende el apoyo financiero a las operaciones y programas para atender la problemática de pago de los deudores del Sistema Bancario Nacional e impulsar el saneamiento financiero.</t>
  </si>
  <si>
    <t>Comprende el comercio, distribución, almacenamiento y depósito y otras industrias no incluidas en funciones anteriores. Incluye las actividades y prestación de servicios relacionados con asuntos económicos no consideradas en las 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</si>
  <si>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</si>
  <si>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</si>
  <si>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Remuneraciones por adscripción laboral en el extranjero</t>
  </si>
  <si>
    <t>Retribución a los representantes de los trabajadores y de los patrones en la Junta de Conciliación y Arbitraje</t>
  </si>
  <si>
    <t>Suma</t>
  </si>
  <si>
    <t>Nombre de la unidad responsable</t>
  </si>
  <si>
    <t>Capítulo 1000</t>
  </si>
  <si>
    <t>Capítulo 2000</t>
  </si>
  <si>
    <t>Capítulo 3000</t>
  </si>
  <si>
    <t>Capítulo 4000</t>
  </si>
  <si>
    <t>Capítulo 5000</t>
  </si>
  <si>
    <t>Capítulo 6000</t>
  </si>
  <si>
    <t>Capítulo 7000</t>
  </si>
  <si>
    <t>Capítulo 8000</t>
  </si>
  <si>
    <t>Capítulo 9000</t>
  </si>
  <si>
    <t>PP</t>
  </si>
  <si>
    <t>RECURSOS PROPIOS</t>
  </si>
  <si>
    <t>Otros</t>
  </si>
  <si>
    <t>PROGRAMAS FEDERALES</t>
  </si>
  <si>
    <t>PROGRAMAS ESTATALES</t>
  </si>
  <si>
    <t>OTROS</t>
  </si>
  <si>
    <t>OR</t>
  </si>
  <si>
    <t>Capítulo</t>
  </si>
  <si>
    <t>1000</t>
  </si>
  <si>
    <t>2000</t>
  </si>
  <si>
    <t>3000</t>
  </si>
  <si>
    <t>4000</t>
  </si>
  <si>
    <t>5000</t>
  </si>
  <si>
    <t>6000</t>
  </si>
  <si>
    <t>7000</t>
  </si>
  <si>
    <t>8000</t>
  </si>
  <si>
    <t>9000</t>
  </si>
  <si>
    <t>TOTAL DE EGRESOS</t>
  </si>
  <si>
    <t>Infraestructura</t>
  </si>
  <si>
    <t>Fortalecimiento</t>
  </si>
  <si>
    <t>Plazo de créditos fiscales</t>
  </si>
  <si>
    <t>Otros  accesorios</t>
  </si>
  <si>
    <t>PRODUCTOS</t>
  </si>
  <si>
    <t>PRODUCTOS DE CAPITAL</t>
  </si>
  <si>
    <t>APROVECHAMIENTOS</t>
  </si>
  <si>
    <t>Otros subsidios</t>
  </si>
  <si>
    <t>APROVECHAMIENTOS DE CAPITAL</t>
  </si>
  <si>
    <t>Subsidio</t>
  </si>
  <si>
    <t>Reintegros</t>
  </si>
  <si>
    <t>Participaciones</t>
  </si>
  <si>
    <t>INGRESOS DERIVADOS DE FINANCIAMIENTO</t>
  </si>
  <si>
    <t>ENDEUDAMIENTO INTERNO</t>
  </si>
  <si>
    <t>ENDEUDAMIENTO EXTERNO</t>
  </si>
  <si>
    <t>Fideicomisos</t>
  </si>
  <si>
    <t>Mandatos</t>
  </si>
  <si>
    <t>Efectivo</t>
  </si>
  <si>
    <t>Especie</t>
  </si>
  <si>
    <t>TI</t>
  </si>
  <si>
    <t>TOTAL DE INGRESOS</t>
  </si>
  <si>
    <t>Convenios</t>
  </si>
  <si>
    <t>DESCRIPCIÓN</t>
  </si>
  <si>
    <t>Prendas de protección para seguridad pública y nacional</t>
  </si>
  <si>
    <t>Instalación, reparación y mantenimiento de maquinaria, otros equipos y herramienta</t>
  </si>
  <si>
    <t>Ayudas sociales a entidades de interés público</t>
  </si>
  <si>
    <t>Objetos de valor</t>
  </si>
  <si>
    <t>Cámaras fotográficas y de video</t>
  </si>
  <si>
    <t>Acciones y participaciones de capital en entidades paraestatales empresariales y no financieras con fines de política económica</t>
  </si>
  <si>
    <t>COMPRA DE TÍTULOS Y VALORES</t>
  </si>
  <si>
    <t>Acciones y participaciones de capital en el sector público con fines de gestión de la liquidez</t>
  </si>
  <si>
    <t>Concesión de préstamos al sector público con fines de gestión de liquidez</t>
  </si>
  <si>
    <t>INTERESES DE LA DEUDA PÚBLICA</t>
  </si>
  <si>
    <t>ACCIONES Y PARTICIPACIONES DE CAPITAL</t>
  </si>
  <si>
    <t>CONTRIBUCIÓN DE MEJORAS POR OBRAS PÚBLICAS</t>
  </si>
  <si>
    <t>INGRESOS POR VENTAS DE BIENES Y SERVICIOS</t>
  </si>
  <si>
    <t>No.</t>
  </si>
  <si>
    <t>Medio electrónico</t>
  </si>
  <si>
    <t>Asistentes</t>
  </si>
  <si>
    <t>Unanimidad</t>
  </si>
  <si>
    <t>Ausentes</t>
  </si>
  <si>
    <t>FORMATO</t>
  </si>
  <si>
    <t>PAGO DE ESTÍMULOS A SERVIDORES PÚBLICOS</t>
  </si>
  <si>
    <t>PRODUCTOS QUÍMICOS, FARMACÉUTICOS Y DE LABORATORIO</t>
  </si>
  <si>
    <t>Clasificación por origen del recurso</t>
  </si>
  <si>
    <t>INGRESOS DE GESTIÓN</t>
  </si>
  <si>
    <t>Refacciones y accesorios menores de mobiliario  y equipo de administración, educacional y recreativo</t>
  </si>
  <si>
    <t>SERVICIOS PROFESIONALES, CIENTÍFICOS, TÉCNICOS Y OTROS SERVICIOS</t>
  </si>
  <si>
    <t>SERVICIOS DE INSTALACIÓN, REPARACIÓN, MANTENIMIENTO Y CONSERVACIÓN</t>
  </si>
  <si>
    <t>SERVICIOS DE TRASLADO Y VIÁTICOS</t>
  </si>
  <si>
    <t>INVERSIÓN PÚBLICA</t>
  </si>
  <si>
    <t xml:space="preserve">AMORTIZACIÓN DE LA DEUDA PÚBLICA </t>
  </si>
  <si>
    <t>GASTO CORRIENTE</t>
  </si>
  <si>
    <t>GASTO DE CAPÍTAL</t>
  </si>
  <si>
    <t>AMORTIZACIÓN DE LA DEUDA Y DISMINUCIÓN DE PASIVOS</t>
  </si>
  <si>
    <t>C</t>
  </si>
  <si>
    <t>Titular de la entidad</t>
  </si>
  <si>
    <t>CONCEPTOS</t>
  </si>
  <si>
    <t>SUELDO BASE</t>
  </si>
  <si>
    <t>NOMBRE DE LA PLAZA</t>
  </si>
  <si>
    <t>ADSCRIPCIÓN DE LA PLAZA</t>
  </si>
  <si>
    <t>No. DE PLAZAS</t>
  </si>
  <si>
    <t>INDIVIDUAL MENSUAL</t>
  </si>
  <si>
    <t>GRUPAL MENSUAL</t>
  </si>
  <si>
    <t>GRUPAL ANUAL</t>
  </si>
  <si>
    <t>TOTAL DE LA PLANTILLA</t>
  </si>
  <si>
    <t>I N G R E S O S</t>
  </si>
  <si>
    <t>E G R E S O S</t>
  </si>
  <si>
    <t>Situación Hacendaria</t>
  </si>
  <si>
    <t>Plantilla de Personal de Carácter Permanente</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</si>
  <si>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</si>
  <si>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</si>
  <si>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Inhumaciones y reinhumaciones</t>
  </si>
  <si>
    <t>Limpieza de lotes baldíos, jardines, prados, banquetas y similares</t>
  </si>
  <si>
    <t>Transferencias</t>
  </si>
  <si>
    <t>Estimación</t>
  </si>
  <si>
    <t>OTROS INGRESOS</t>
  </si>
  <si>
    <t>VEHÍCULOS Y EQUIPO DE TRANSPORTE</t>
  </si>
  <si>
    <t>Servicios médicos</t>
  </si>
  <si>
    <t>Aportaciones federales</t>
  </si>
  <si>
    <t>Apoyos a la capacitación de los servidores públicos</t>
  </si>
  <si>
    <t>MOBILIARIO Y EQUIPO DE ADMINISTRACIÓN</t>
  </si>
  <si>
    <t>Comprende las acciones propias de la gestión gubernamental, tales como las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</si>
  <si>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PARTICIPACIONES, APORTACIONES, TRANSFERENCIAS, ASIGNACIONES, SUBSIDIOS y OTRAS AYUDAS</t>
  </si>
  <si>
    <t>UA</t>
  </si>
  <si>
    <t>Otros convenios</t>
  </si>
  <si>
    <t>Legislación</t>
  </si>
  <si>
    <t>Comprende las acciones relativas a la iniciativa, revisión, elaboración, aprobación, emisión y difusión de leyes, decretos, reglamentos y acuerdos, a quienes la constitución política del país y de las entidades federativas les otorgan la facultad de hacerlo.</t>
  </si>
  <si>
    <t>Fiscalización</t>
  </si>
  <si>
    <t>Comprende las acciones relativas a la fiscalización de la rendición de cuentas.</t>
  </si>
  <si>
    <t>Comprende las acciones que desarrollan el Poder Judicial, los Tribunales Agrarios, Fiscales y Administrativos, así como las relativas a la impartición de justicia en materia laboral. Incluye infraestructura y equipamiento necesarios.</t>
  </si>
  <si>
    <t>Procuración de Justicia</t>
  </si>
  <si>
    <t>Impartición  de Justicia</t>
  </si>
  <si>
    <t>Comprende la administración de las actividades inherentes a la procuración de justicia, así como la infraestructura y equipamiento.</t>
  </si>
  <si>
    <t>Reclusión y Readaptación Social</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</si>
  <si>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</si>
  <si>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Derechos Humanos</t>
  </si>
  <si>
    <t>Comprende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</si>
  <si>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Presidencia / Gubernatura</t>
  </si>
  <si>
    <t>Comprende las actividades que desarrollan las oficinas del Titular del Poder Ejecutivo de la Federación, Entidades Federativas y Municipios.</t>
  </si>
  <si>
    <t>Política Interior</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</si>
  <si>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</si>
  <si>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</si>
  <si>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Función Pública</t>
  </si>
  <si>
    <t>Incluye  el control, fiscalización y evaluación interna de la gestión gubernamental.</t>
  </si>
  <si>
    <t>Preservación y Cuidado del Patrimonio Público</t>
  </si>
  <si>
    <t>Asuntos Jurídicos</t>
  </si>
  <si>
    <t>Comprende las acciones de coordinación jurídica que desarrolla la Consejería Jurídica del Poder Ejecutivo, así como los servicios de asesoría y asistencia jurídica a  gobernadores y presidentes.</t>
  </si>
  <si>
    <t>Organización de Procesos Electorales</t>
  </si>
  <si>
    <t>Comprende la planeación, supervisión, control y organización de acciones inherentes a los procesos electorales; así como la regulación de los recursos financieros que se destinan a los distintos órganos electorales y a los partidos políticos.</t>
  </si>
  <si>
    <t>Población</t>
  </si>
  <si>
    <t>Incluye la planeación, formulación, diseño, ejecución e implantación de la política poblacional y de los servicios migratorios.</t>
  </si>
  <si>
    <t>Territorio</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</si>
  <si>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</si>
  <si>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</si>
  <si>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Relaciones Exteriores</t>
  </si>
  <si>
    <t>Incluye la planeación, formulación, diseño, e implantación de la política exterior en los ámbitos bilaterales y multilaterales, así  como la promoción de la cooperación nacional e internacional y la ejecución de acciones culturales de igual tipo.</t>
  </si>
  <si>
    <t xml:space="preserve">Asuntos Financieros  </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</si>
  <si>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</si>
  <si>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Asuntos Hacendarios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</si>
  <si>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</si>
  <si>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SEGURIDAD NACIONAL</t>
  </si>
  <si>
    <t>Defensa</t>
  </si>
  <si>
    <t>Comprende las  actividades relacionadas con la operación del Ejército y la Fuerza Aérea de México.</t>
  </si>
  <si>
    <t>Marina</t>
  </si>
  <si>
    <t>Comprende las actividades relacionadas con la operación de la Armada de México.</t>
  </si>
  <si>
    <t>Inteligencia para la Preservación de la Seguridad Nacional</t>
  </si>
  <si>
    <t>Comprende las actividades relacionadas con la seguridad  nacional. Incluye la operación del Centro de Investigación y Seguridad Nacional (CISEN).</t>
  </si>
  <si>
    <t>ASUNTOS DE ORDEN PÚBLICO Y DE SEGURIDAD INTERIOR</t>
  </si>
  <si>
    <t>Policía</t>
  </si>
  <si>
    <t>Incluye la administración de asuntos y servicios policiacos, combate a la delincuencia y narcotráfico, adiestramiento del cuerpo policiaco, estadísticas de arresto y criminalidad, así como la reglamentación y el control del tránsito por carretera.</t>
  </si>
  <si>
    <t>Protección Civil</t>
  </si>
  <si>
    <t>Incluye la planeación, formulación, diseño, ejecución e implantación de la política de protección civil; así como las actividades en materia de prevención, auxilio, atención y rehabilitación del orden y servicios públicos en casos de desastres naturales.</t>
  </si>
  <si>
    <t>Otros Asuntos de Orden Público y Seguridad</t>
  </si>
  <si>
    <t>Incluye las actividades que realicen los entes públicos en materia de orden, seguridad y justicia que no se encuentren consideradas en otras subfunciones.</t>
  </si>
  <si>
    <t>Sistema Nacional de Seguridad Pública</t>
  </si>
  <si>
    <t>Servicios Registrales, administrativos y patrimoniales</t>
  </si>
  <si>
    <t>Servicios Estadísticos</t>
  </si>
  <si>
    <t>Considera las acciones que realizan los entes públicos relacionadas con los sistemas de información y las estadísticas nacionales.</t>
  </si>
  <si>
    <t>Servicios de Comunicación y Medios</t>
  </si>
  <si>
    <t>Acceso a la Información Pública Gubernamental</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</si>
  <si>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</si>
  <si>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</si>
  <si>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Ordenación de Desechos</t>
  </si>
  <si>
    <t>Incluye los programas y actividades para la regulación y aprovechamiento del agua, servicios de información metereológica, control de cauces, entre otros.</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</si>
  <si>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</si>
  <si>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Ordenación de Aguas Residuales, Drenaje  y Alcantarillado</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</si>
  <si>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</si>
  <si>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Reducción de la Contaminación</t>
  </si>
  <si>
    <t>Protección de la Diversidad Biológica y del Paisaje</t>
  </si>
  <si>
    <t>Otros  de Protección Ambiental</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</si>
  <si>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</si>
  <si>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Urbanización</t>
  </si>
  <si>
    <t>Comprende  las acciones relacionadas con el fomento y la regulación, el financiamiento, la construcción, operación, fomento, mantenimiento de la infraestructura y equipamiento urbano.</t>
  </si>
  <si>
    <t>Desarrollo Comunitario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</si>
  <si>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</si>
  <si>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Abastecimiento de Agua</t>
  </si>
  <si>
    <t>Comprende las acciones relacionadas con la construcción, ampliación y mantenimiento, capacitación, purificación y distribución de agua potable.</t>
  </si>
  <si>
    <t>Alumbrado Público</t>
  </si>
  <si>
    <t>Comprende la administración de los asuntos relacionados con el alumbrado público como su instalación, gestión, mantenimiento, mejora, creación y regulación de las normas, entre otros.</t>
  </si>
  <si>
    <t xml:space="preserve">Vivienda  </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</si>
  <si>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</si>
  <si>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Servicios Comunales</t>
  </si>
  <si>
    <t>Desarrollo Regional</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</si>
  <si>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</si>
  <si>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Prestación de Servicios de Salud a la Comunidad</t>
  </si>
  <si>
    <t>Este incluye la atención preventiva, diagnóstico, tratamiento y rehabilitación, así como la atención de urgencias en todos los niveles a cargo de personal especializado.</t>
  </si>
  <si>
    <t>Generación de Recursos para la Salud</t>
  </si>
  <si>
    <t>Incluye la creación, fabricación y elaboración de bienes e insumos para la salud, la comercialización de biológicos y reactivos, la formación y desarrollo de recurso humano, así como el desarrollo de la infraestructura y equipamiento en salud.</t>
  </si>
  <si>
    <t>Rectoría del Sistema de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</si>
  <si>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t>
  </si>
  <si>
    <t>Protección Social en Salud</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</si>
  <si>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</si>
  <si>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Deporte y Recreación</t>
  </si>
  <si>
    <t>Cultura</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</si>
  <si>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</si>
  <si>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Radio, Televisión y Editoriales</t>
  </si>
  <si>
    <t>Incluye la administración, supervisión y regulación de asuntos y servicios relacionados con la radio, la televisión y la edición, así como la gestión o apoyo de los mismos.</t>
  </si>
  <si>
    <t>Asuntos Religiosos y Otras Manifestaciones Sociales</t>
  </si>
  <si>
    <t>Comprende la administración, control y regulación de asuntos religiosos y otras manifestaciones sociales, así como el suministro, apoyo a su gestión, mantenimiento y reparación de instalaciones para servicios religiosos.</t>
  </si>
  <si>
    <t>Educación Básica</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</si>
  <si>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</si>
  <si>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Educación Media Superior</t>
  </si>
  <si>
    <t>Incluye las acciones relacionadas con el fomento, prestación, regulación, seguimiento y evaluación de los servicios de educación media superior, así como el desarrollo de la infraestructura en espacios educativos vinculados a la misma.</t>
  </si>
  <si>
    <t>Educación Superior</t>
  </si>
  <si>
    <t>Incluye las acciones relacionadas con el fomento, prestación, regulación, seguimiento y evaluación de los servicios de educación superior, así como el desarrollo de la infraestructura en espacios educativos vinculados a la misma.</t>
  </si>
  <si>
    <t>Posgrado</t>
  </si>
  <si>
    <t>Incluye las acciones relacionadas con el fomento, prestación, regulación, seguimiento y evaluación de los servicios educativos de posgrado, así como el desarrollo de la infraestructura en espacios educativos vinculados a la misma.</t>
  </si>
  <si>
    <t>Educación para Adultos</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</si>
  <si>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</si>
  <si>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Otros Servicios Educativos y Actividades Inherentes</t>
  </si>
  <si>
    <t>Incluye otros servicios educativos no considerados en las subfunciones anterior;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</si>
  <si>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Enfermedad e Incapacidad</t>
  </si>
  <si>
    <t>Edad Avanzada</t>
  </si>
  <si>
    <t>Incluye las erogaciones que por concepto del seguro de cesantía en edad avanzada y vejez (jubilaciones) realizan entidades como IMSS, ISSSTE, ISSFAM, PEMEX, CFE, entre otras.</t>
  </si>
  <si>
    <t>Familia e Hijos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</si>
  <si>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</si>
  <si>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Subsidios a entidades federativas y municipios</t>
  </si>
  <si>
    <t>Otras pensiones y jubilaciones</t>
  </si>
  <si>
    <t>TRANSFERENCIAS A LA SEGURIDAD SOCIAL</t>
  </si>
  <si>
    <t>Transferencias por obligación de ley</t>
  </si>
  <si>
    <t>DONATIVOS</t>
  </si>
  <si>
    <t>Donativos a instituciones sin fines de lucro</t>
  </si>
  <si>
    <t>Donativos internacionales</t>
  </si>
  <si>
    <t>Impuesto sobre nómina y otros que se deriven de una relación laboral</t>
  </si>
  <si>
    <t>Costos por coberturas</t>
  </si>
  <si>
    <t>Sentencias y resoluciones por autoridad competente</t>
  </si>
  <si>
    <t>Utilidades</t>
  </si>
  <si>
    <t>TRANSFERENCIAS A FIDEICOMISOS, MANDATOS Y OTROS ANÁLOGOS</t>
  </si>
  <si>
    <t>Donativos a entidades federativas y municipios</t>
  </si>
  <si>
    <t>Donativos a fideicomisos, mandatos y contratos análogos privados</t>
  </si>
  <si>
    <t>Donativos a fideicomisos, mandatos y contratos análogos estatales</t>
  </si>
  <si>
    <t xml:space="preserve">BIENES MUEBLES, INMUEBLES E INTANGIBLES </t>
  </si>
  <si>
    <t>CA</t>
  </si>
  <si>
    <t>3.1.1.0.0.</t>
  </si>
  <si>
    <t>3.1.1.1.0.</t>
  </si>
  <si>
    <t>3.1.1.1.1.</t>
  </si>
  <si>
    <t>SECTOR PUBLICO MUNICIPAL</t>
  </si>
  <si>
    <t>SECTOR PUBLICO NO FINANCIERO</t>
  </si>
  <si>
    <t>GOBIERNO GENERAL MUNICIPAL</t>
  </si>
  <si>
    <t>3.0.0.0.0.</t>
  </si>
  <si>
    <t>3.1.0.0.0.</t>
  </si>
  <si>
    <t>Gobierno Municipal</t>
  </si>
  <si>
    <t>Órgano Ejecutivo Municipal (Ayuntamiento)</t>
  </si>
  <si>
    <t>Poder Ejecutivo</t>
  </si>
  <si>
    <t>Poder Legislativo</t>
  </si>
  <si>
    <t>Poder Judicial</t>
  </si>
  <si>
    <t>Desempleo</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</si>
  <si>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</si>
  <si>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Alimentación y Nutrición</t>
  </si>
  <si>
    <t>Comprende los programas, actividades y proyectos económicos y sociales relacionados con la distribución y dotación de alimentos y bienes básicos y de consumo generalizado a la población en situación económica extrema.</t>
  </si>
  <si>
    <t>Apoyo Social para la Vivienda</t>
  </si>
  <si>
    <t>Indígenas</t>
  </si>
  <si>
    <t>Comprende los servicios de asistencia social que se prestan en comunidades indígenas.</t>
  </si>
  <si>
    <t xml:space="preserve"> Otros Grupos Vulnerables</t>
  </si>
  <si>
    <t>Otros Asuntos Sociales</t>
  </si>
  <si>
    <t>Asuntos Económicos y Comerciales en General</t>
  </si>
  <si>
    <t>Agropecuaria</t>
  </si>
  <si>
    <t>Incluye los programas, actividades y proyectos relacionados con el fomento, regulación , producción, distribución, comercialización e infraestructura agropecuaria. Así como las acciones relativas a la regularización agraria y el pago de obligaciones jurídicas ineludibles en la materia.</t>
  </si>
  <si>
    <t>Silvicultura</t>
  </si>
  <si>
    <t>Acuacultura, Pesca y Caza</t>
  </si>
  <si>
    <t>Agroindustrial</t>
  </si>
  <si>
    <t>Hidroagrícola</t>
  </si>
  <si>
    <t>Incluye la infraestructura hidroagrícola relacionada con el desarrollo agropecuario.</t>
  </si>
  <si>
    <t>Apoyo Financiera a la Banca y Seguro Agropecuario</t>
  </si>
  <si>
    <t>Incluye los programas y acciones relacionadas con el financiamientos al sector y con el seguro agropecuario.</t>
  </si>
  <si>
    <t>Petróleo y Gas Natural (Hidrocarburos)</t>
  </si>
  <si>
    <t>Combustibles Nucleares</t>
  </si>
  <si>
    <t>Otros Combustibles</t>
  </si>
  <si>
    <t>Electricidad</t>
  </si>
  <si>
    <t>Energía no Eléctrica</t>
  </si>
  <si>
    <t>Extracción de Recursos Minerales excepto los Combustibles Minerales</t>
  </si>
  <si>
    <t>Manufacturas</t>
  </si>
  <si>
    <t>Construcción</t>
  </si>
  <si>
    <t>Transporte por Carretera</t>
  </si>
  <si>
    <t>Transporte por Agua y Puertos</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</si>
  <si>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</si>
  <si>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Transporte por Ferrocarril</t>
  </si>
  <si>
    <t>Transporte Aéreo</t>
  </si>
  <si>
    <t>Transporte por Oleoductos y Gasoductos y Otros Sistemas de Transporte</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</si>
  <si>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</si>
  <si>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Otros Relacionados con Transporte</t>
  </si>
  <si>
    <t>Incluye la prestación de servicios con este sector, no considerados en subfunciones anteriores.</t>
  </si>
  <si>
    <t>Comunicaciones</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</si>
  <si>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</si>
  <si>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Turismo</t>
  </si>
  <si>
    <t>Hoteles y Restaurantes</t>
  </si>
  <si>
    <t>Investigación Científica</t>
  </si>
  <si>
    <t>Desarrollo Tecnológico</t>
  </si>
  <si>
    <t>Servicios Científicos y Tecnológicos</t>
  </si>
  <si>
    <t>Innovación</t>
  </si>
  <si>
    <t>Comercio, Distribución, Almacenamiento y Depósito</t>
  </si>
  <si>
    <t>Otras Industrias</t>
  </si>
  <si>
    <t>Comprende las actividades y prestación de servicios relacionadas con otras industrias no consideradas en las funciones anteriores.</t>
  </si>
  <si>
    <t>Otros Asuntos Económicos</t>
  </si>
  <si>
    <t>Deuda Pública Interna</t>
  </si>
  <si>
    <t>Deuda Pública Externa</t>
  </si>
  <si>
    <t>Incluye el pago de compromisos por concepto de intereses, comisiones y gastos de deuda pública emitida y contratada en el exterior.</t>
  </si>
  <si>
    <t>Transferencias entre Diferentes Niveles y Órdenes de Gobierno</t>
  </si>
  <si>
    <t>Comprende el registro de las transferencias que le corresponden a los entes públicos.</t>
  </si>
  <si>
    <t>Aportaciones entre Diferentes Niveles y Órdenes de Gobierno</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</si>
  <si>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</si>
  <si>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Saneamiento del Sistema Financiero</t>
  </si>
  <si>
    <t>Apoyo IPAB</t>
  </si>
  <si>
    <t>Apoyo a los programas dirigidos a ahorradores y deudores de la banca por conducto del instituto para la protección del ahorro bancario.</t>
  </si>
  <si>
    <t>Banca de Desarrollo</t>
  </si>
  <si>
    <t>Apoyo a los programas a favor de los deudores por conducto de la banca en desarrollo.</t>
  </si>
  <si>
    <t>Apoyo a los programas de reestructura en unidades de inversión (UDIS)</t>
  </si>
  <si>
    <t>Adeudo de Ejercicios Fiscales Anteriores</t>
  </si>
  <si>
    <t>Comprende los pagos que realiza el Gobierno derivados del gasto devengado no pagado de ejercicios fiscales anteriores.</t>
  </si>
  <si>
    <t>EJERCICIO</t>
  </si>
  <si>
    <t>Modificación al Presupuesto</t>
  </si>
  <si>
    <t xml:space="preserve">Comprende los programas, actividades y proyectos relacionados con la planificación y operación del Ejército, Armada y la Fuerza Aérea de México, así como la administración de los asuntos militares y servicios inherentes a la Seguridad Nacional. </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</si>
  <si>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</si>
  <si>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Incluye las acciones realizadas bajo la coordinación del Secretariado Ejecutivo del Sistema Nacional de Seguridad Pública.</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</si>
  <si>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</si>
  <si>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Incluye la planeación, formulación, diseño, ejecución e implantación de servicios de comunicación social y la relación con los medios informativos, estatales y privados, así como los servicios informativos en medios impresos y electrónicos.</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</si>
  <si>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</si>
  <si>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Administración del Agua</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</si>
  <si>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</si>
  <si>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</si>
  <si>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</si>
  <si>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Comprende los programas, actividades y proyectos relacionados con la presentación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</si>
  <si>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</si>
  <si>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Prestación de Servicios de Salud a la Persona</t>
  </si>
  <si>
    <t>Comprende los programas, actividades y proyectos relacionados con la promoción, fomento y presentación de servicios culturales, recreativos y deportivos, otras manifestaciones sociales, radio, televisión y editoriales,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</si>
  <si>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 plazas, playas, zonas de acampada y alojamiento público cercano a estos lugares, piscinas de natación, baños públicos para la higiene personal), entre otros.</t>
  </si>
  <si>
    <t>Comprende la prestación de los servicios educativos en todos los niveles, en general a los programas, actividades y proyectos relacionados con al educación preescolar, primaria, secundaria, media superior, técnica, superior y posgrados, servicios auxiliares de la educación y otras no clasificadas en los conceptos anteriores.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</si>
  <si>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</si>
  <si>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</si>
  <si>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</si>
  <si>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que se prestan a grupos con necesidades especiales como: niños, personas con capacidades diferentes, manutención a personas mayores de 60 años; así como atención a diversos grupos vulnerables (incluye albergues y servicios comunitarios).</t>
  </si>
  <si>
    <t>Otras de Seguridad Social y Asistencia Social</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</si>
  <si>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Comprenden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</si>
  <si>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subfunciones anteriores.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</si>
  <si>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inscripciones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</si>
  <si>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</si>
  <si>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Asuntos Laborales Generales</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</si>
  <si>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</si>
  <si>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</si>
  <si>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</si>
  <si>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 acuícola;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</si>
  <si>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</si>
  <si>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Carbón y Otros Combustibles Minerales Sólidos</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</si>
  <si>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</si>
  <si>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 xml:space="preserve">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 </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</si>
  <si>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</si>
  <si>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</si>
  <si>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</si>
  <si>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</si>
  <si>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</si>
  <si>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preciosos, amianto, yeso, entre otros; conservación, descubrimiento, aprovechamiento y explotación racionalizada de recursos minerales; supervisión y reglamentación de la prospección ,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</si>
  <si>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</si>
  <si>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</si>
  <si>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</si>
  <si>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</si>
  <si>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</si>
  <si>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</si>
  <si>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COMUNICACIONES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</si>
  <si>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</si>
  <si>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</si>
  <si>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CIENCIA, TECNOLOGÍA E INNOVAVIÓN</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</si>
  <si>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</si>
  <si>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</si>
  <si>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 xml:space="preserve">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hacia el mejoramiento sustancial de los ya producidos e instalados. Incluye infraestructura científica y tecnológica. </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</si>
  <si>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</si>
  <si>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</si>
  <si>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OTRAS INDUSTRIAS Y OTROS ASUNTOS ECONÓMICOS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</si>
  <si>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</si>
  <si>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asuntos económicos no consideradas en las funciones anteriores.</t>
  </si>
  <si>
    <t>OTRAS NO CLASIFICADAS EN FUNCIONES ANTERIORES</t>
  </si>
  <si>
    <t>Incluye el pago de compromisos por concepto de interese, comisiones y otras erogaciones derivadas de la contratación de deuda pública interna.</t>
  </si>
  <si>
    <t>Participaciones entre Diferentes Niveles y Órdenes de Gobierno</t>
  </si>
  <si>
    <t>Corresponde el registro de los recursos que corresponden a las estados y municipios de conformidad a la Ley de Coordinación Fiscal, así como las que correspondan a sistemas estatales de coordinación fiscal determinados por las leyes correspondientes.</t>
  </si>
  <si>
    <t>Comprende el apoyo financiero a las operaciones y programas instrumentados por el Gobierno para atender la problemática de pago de los deudores del Sistema Bancario Nacional e impulsar el saneamiento financiero.</t>
  </si>
  <si>
    <t>Apoyo a los programas a favor de reestructura en unidades de inversión (UDIS).</t>
  </si>
  <si>
    <t>AUTORIZÓ</t>
  </si>
  <si>
    <t>ELABORÓ</t>
  </si>
  <si>
    <t>Impuestos sobre espectáculos públicos</t>
  </si>
  <si>
    <t>ACCESORIOS DE LOS IMPUESTOS</t>
  </si>
  <si>
    <t>Predios rústicos</t>
  </si>
  <si>
    <t>Predios urbanos</t>
  </si>
  <si>
    <t>Impuesto sobre transmisiones patrimoniales</t>
  </si>
  <si>
    <t>Regularización de terrenos</t>
  </si>
  <si>
    <t>Otros espectáculos públicos</t>
  </si>
  <si>
    <t>Gastos de ejecución y de embargo</t>
  </si>
  <si>
    <t>Gastos de notificación</t>
  </si>
  <si>
    <t>CRI/LI</t>
  </si>
  <si>
    <t>Peleas de gallos, palenques, carreras de caballos y similares</t>
  </si>
  <si>
    <t>Eventos y espectáculos deportivos</t>
  </si>
  <si>
    <t>Espectáculos culturales</t>
  </si>
  <si>
    <t>Espectáculos taurinos y ecuestres</t>
  </si>
  <si>
    <t>Contribuciones de mejoras</t>
  </si>
  <si>
    <t>Contribuciones de mejoras por obras públicas</t>
  </si>
  <si>
    <t>Concesión de estacionamientos</t>
  </si>
  <si>
    <t>Mantenimiento</t>
  </si>
  <si>
    <t>Venta de gavetas a perpetuidad</t>
  </si>
  <si>
    <t>Uso del piso</t>
  </si>
  <si>
    <t>Uso, goce, aprovechamiento o explotación de otros bienes de dominio público</t>
  </si>
  <si>
    <t>Licencias y permisos de giros</t>
  </si>
  <si>
    <t>Licencias y permisos de anuncios</t>
  </si>
  <si>
    <t>Conciertos, presentaciones de artistas, audiciones musicales y similares</t>
  </si>
  <si>
    <t>Actividades comerciales e industriales</t>
  </si>
  <si>
    <t>Arrendamiento o concesión de locales en mercados</t>
  </si>
  <si>
    <t xml:space="preserve">Arrendamiento o concesión de kioscos en plazas y jardines </t>
  </si>
  <si>
    <t>Arrendamiento o concesión de escusados y baños</t>
  </si>
  <si>
    <t>Otros arrendamientos o concesiones de bienes</t>
  </si>
  <si>
    <t>Licencias, permisos o autorización de giros con venta de bebidas alcohólicas</t>
  </si>
  <si>
    <t>Licencias, permisos o autorización de giros con servicios de bebidas alcohólicas</t>
  </si>
  <si>
    <t>Permiso para el funcionamiento de horario extraordinario</t>
  </si>
  <si>
    <t>Licencias, permisos o autorización de otros conceptos distintos a los anteriores giros con bebidas alcohólicas</t>
  </si>
  <si>
    <t>Puestos permanentes y eventuales</t>
  </si>
  <si>
    <t>Lotes uso perpetuidad y temporal</t>
  </si>
  <si>
    <t>Licencias y permisos de anuncios permanentes</t>
  </si>
  <si>
    <t>Licencias y permisos de anuncios eventuales</t>
  </si>
  <si>
    <t>Licencias de construcción</t>
  </si>
  <si>
    <t>Licencias para demolición</t>
  </si>
  <si>
    <t>Licencias para remodelación</t>
  </si>
  <si>
    <t>Licencias para reconstrucción, reestructuración o adaptación</t>
  </si>
  <si>
    <t>Licencias para movimientos de tierras</t>
  </si>
  <si>
    <t>Licencias similares no previstas en las anteriores</t>
  </si>
  <si>
    <t>Alineamiento, designación de número oficial e inspección</t>
  </si>
  <si>
    <t>Designación de número oficial</t>
  </si>
  <si>
    <t>Inspección de valor sobre inmuebles</t>
  </si>
  <si>
    <t>Licencias de cambio de régimen de propiedad y urbanización</t>
  </si>
  <si>
    <t>Licencia de urbanización</t>
  </si>
  <si>
    <t>Licencia de cambio de régimen de propiedad</t>
  </si>
  <si>
    <t>Autorización para construcciones de infraestructura en la vía pública</t>
  </si>
  <si>
    <t>Servicio de cremación</t>
  </si>
  <si>
    <t>Agua potable y alcantarillado</t>
  </si>
  <si>
    <t>Servicio doméstico</t>
  </si>
  <si>
    <t>Servicio no doméstico</t>
  </si>
  <si>
    <t>Servicios en localidades</t>
  </si>
  <si>
    <t>Predios baldíos</t>
  </si>
  <si>
    <t>Conexión o reconexión al servicio</t>
  </si>
  <si>
    <t>Autorización de matanza</t>
  </si>
  <si>
    <t>Autorización de salida de animales del rastro para envíos fuera del municipio</t>
  </si>
  <si>
    <t>Servicios de matanza en el rastro municipal</t>
  </si>
  <si>
    <t xml:space="preserve">Servicios en oficina fuera del horario </t>
  </si>
  <si>
    <t>Dictámenes de trazo, uso y destino</t>
  </si>
  <si>
    <t>Servicios de catastro</t>
  </si>
  <si>
    <t>ACCESORIOS DE LOS DERECHOS</t>
  </si>
  <si>
    <t>Otros gastos del procedimiento</t>
  </si>
  <si>
    <t>Cementerios de dominio privado</t>
  </si>
  <si>
    <t>Explotación de bienes municipales de dominio privado</t>
  </si>
  <si>
    <t>Productos o utilidades de talleres y centros de trabajo</t>
  </si>
  <si>
    <t>Formas y ediciones impresas</t>
  </si>
  <si>
    <t>Por proporcionar información en documentos o elementos técnicos</t>
  </si>
  <si>
    <t>Productos de capital</t>
  </si>
  <si>
    <t>Transferencias internas y asignaciones al sector público</t>
  </si>
  <si>
    <t>Financiamientos</t>
  </si>
  <si>
    <t>Otros financiamientos no especificados</t>
  </si>
  <si>
    <t>Clasificación por tipo de ingresos (CTI)</t>
  </si>
  <si>
    <t>Servicios de acceso de Internet, redes y procesamiento de información</t>
  </si>
  <si>
    <t>Servicios de apoyo administrativo, traducción, fotocopiado e impresión</t>
  </si>
  <si>
    <t>Instrumental médico y de laboratorio</t>
  </si>
  <si>
    <t>Automoviles y camiones</t>
  </si>
  <si>
    <t>Comisiones de la deuda pública interna</t>
  </si>
  <si>
    <t>Licencias y permisos de anunció distintos a los anteriores</t>
  </si>
  <si>
    <t>Licencias para ocupación provisional en la vía pública</t>
  </si>
  <si>
    <t>Servicios por obras</t>
  </si>
  <si>
    <t>Servicio de limpieza, recolección, traslado, tratamiento y disposición final de residuos</t>
  </si>
  <si>
    <t>Otros servicios no especificados</t>
  </si>
  <si>
    <t>Producidos por organismos descentralizados</t>
  </si>
  <si>
    <t>Alineamiento</t>
  </si>
  <si>
    <t>Infracciones</t>
  </si>
  <si>
    <t>Panteones de dominio público</t>
  </si>
  <si>
    <t>Por utilizar tiraderos y rellenos sanitarios del municipio</t>
  </si>
  <si>
    <t>ACCESORIOS DE LOS PRODUCTOS</t>
  </si>
  <si>
    <t>Incentivos derivados de la colaboración fiscal</t>
  </si>
  <si>
    <t>Aprovechamiento provenientes de obras públicas</t>
  </si>
  <si>
    <t>Aprovechamientos provenientes de obras públicas</t>
  </si>
  <si>
    <t>Aprovechamiento por participaciones derivadas de la aplicación de leyes</t>
  </si>
  <si>
    <t>Aprovechamientos por aportaciones y cooperaciones</t>
  </si>
  <si>
    <t>ACCESORIOS DE LOS APORVECHAMIENTOS</t>
  </si>
  <si>
    <t>OTROS APORVECHAMIENTOS</t>
  </si>
  <si>
    <t>Otros  aprovechamientos</t>
  </si>
  <si>
    <t>INGRESOS POR VENTAS DE MERCANCIAS</t>
  </si>
  <si>
    <t>Ingresos por venta de bienes y servicios producidos en establecimientos del gobierno</t>
  </si>
  <si>
    <t>Ingresos por venta de bienes y servicios de organismos descentralizados</t>
  </si>
  <si>
    <t>Ingresos de operación de entidades paraestatales empresariales y no financieras</t>
  </si>
  <si>
    <t>INGRESOS NO COMPRENDIDOS EN LAS FRACCIONES DE LA LEY DE INGRESOS CAUSADOS EN EJERCICIOS FISCALES ANTERIORES PENDIENTES DE LIQUIDACIÓN O PAGO</t>
  </si>
  <si>
    <t>Impuestos no comprendidos en las fracciones de la ley de ingresos causados en ejercicios fiscales anteriores pendientes de liquidación o pago</t>
  </si>
  <si>
    <t>Subvenciones</t>
  </si>
  <si>
    <t>Incentivos de colaboración</t>
  </si>
  <si>
    <t>Contribuciones de mejoras, derechos, productos y aprovechamientos no comprendidos en las fracciones de la ley de ingreso causada en ejercicios fiscales anteriores pendientes de liquidación o pago</t>
  </si>
  <si>
    <t>INFRAESTRUCTURA</t>
  </si>
  <si>
    <t>FORTALECIMIENTO</t>
  </si>
  <si>
    <t>FEDERALES</t>
  </si>
  <si>
    <t>ESTATALES</t>
  </si>
  <si>
    <t>PROGRAMAS Y CONVENIOS</t>
  </si>
  <si>
    <t>INICIO</t>
  </si>
  <si>
    <t>RESULTADO</t>
  </si>
  <si>
    <t>TERMINO</t>
  </si>
  <si>
    <t>REVISÓ</t>
  </si>
  <si>
    <t>CLASIFICADOR</t>
  </si>
  <si>
    <t>ENTE PÚBLICO</t>
  </si>
  <si>
    <t>NOMBRE DE LA ENTIDAD</t>
  </si>
  <si>
    <t>DATOS DE RECEPCIÓN</t>
  </si>
  <si>
    <t>INFORMACIÓN DE LA DOCUMENTACIÓN RECIBIDA</t>
  </si>
  <si>
    <t>TIPO DE DOCUMENTO</t>
  </si>
  <si>
    <t>NÚMERO</t>
  </si>
  <si>
    <t>FECHA</t>
  </si>
  <si>
    <t>NOMBRE DEL DOCUMENTO</t>
  </si>
  <si>
    <t>NORMAL</t>
  </si>
  <si>
    <t>COMPLEMENTARIA</t>
  </si>
  <si>
    <t>DEL No. DE RECEPCIÓN</t>
  </si>
  <si>
    <t>OFICIO DE REMISIÓN</t>
  </si>
  <si>
    <t>INFORMACIÓN DEL ACUERDO</t>
  </si>
  <si>
    <t>FIRMADO</t>
  </si>
  <si>
    <t>El acuerdo anexo es</t>
  </si>
  <si>
    <t>Fecha</t>
  </si>
  <si>
    <t>Responsable de finanzas</t>
  </si>
  <si>
    <t>Referencia de acta</t>
  </si>
  <si>
    <t>Otro</t>
  </si>
  <si>
    <t>Fecha del acta</t>
  </si>
  <si>
    <t>MONTO DEL PRESUPUESTO</t>
  </si>
  <si>
    <t>El acuerdo expresa</t>
  </si>
  <si>
    <t>Presupuesto aprobado</t>
  </si>
  <si>
    <t>REPRESENTANTES DE LA SESIÓN</t>
  </si>
  <si>
    <t>Modificación al presupuesto no.</t>
  </si>
  <si>
    <t xml:space="preserve">La votación fue por </t>
  </si>
  <si>
    <t>Ingresos derivados de financiamiento</t>
  </si>
  <si>
    <t>Deuda pública</t>
  </si>
  <si>
    <t>Participaciones y aportaciones</t>
  </si>
  <si>
    <t>Ingresos por ventas de bienes y servicios</t>
  </si>
  <si>
    <t>Inversiones financieras y otras provisiones</t>
  </si>
  <si>
    <t>Aprovechamientos</t>
  </si>
  <si>
    <t>Inversión pública</t>
  </si>
  <si>
    <t>Productos</t>
  </si>
  <si>
    <t>Bienes muebles, inmuebles e intangibles</t>
  </si>
  <si>
    <t>Tranferencias, asignaciones, subsidios y otras ayudas</t>
  </si>
  <si>
    <t>Servicios generales</t>
  </si>
  <si>
    <t>Cuotas y aportaciones de seguridad social</t>
  </si>
  <si>
    <t>Materiales y suministros</t>
  </si>
  <si>
    <t>Impuestos</t>
  </si>
  <si>
    <t>Servicios personales</t>
  </si>
  <si>
    <t>ETAPA DE PLANEACIÓN:</t>
  </si>
  <si>
    <t>X</t>
  </si>
  <si>
    <t xml:space="preserve">No. </t>
  </si>
  <si>
    <t xml:space="preserve"> Planeación</t>
  </si>
  <si>
    <t>ETAPA DE PROGRAMACIÓN:</t>
  </si>
  <si>
    <t xml:space="preserve"> Programa Operativo Anual</t>
  </si>
  <si>
    <t>ETAPA DE PRESUPUESTACIÓN:</t>
  </si>
  <si>
    <t xml:space="preserve"> Situación Hacendaria</t>
  </si>
  <si>
    <t xml:space="preserve"> Estimación de Ingresos por Clasificación Económica, Fuente de Financiamiento y Concepto</t>
  </si>
  <si>
    <t xml:space="preserve"> Presupuesto de Egresos por Clasificación Económica y por Objeto del Gasto</t>
  </si>
  <si>
    <t xml:space="preserve"> Plantilla de Personal de Carácter Permanente</t>
  </si>
  <si>
    <t xml:space="preserve"> Presupuesto de Egresos por Clasificación Administrativa</t>
  </si>
  <si>
    <t xml:space="preserve"> Presupuesto de Egresos por Clasificación Funcional-Programática</t>
  </si>
  <si>
    <t>OBSERVACIONES</t>
  </si>
  <si>
    <t>INCONSISTENCIAS</t>
  </si>
  <si>
    <t>Estimación de Ingresos por Clasificación Económica, Fuente de Financiamiento y Concepto</t>
  </si>
  <si>
    <t>Presupuesto de Egresos por Clasificación Económica y Objeto del Gasto</t>
  </si>
  <si>
    <t>Presupuesto de Egresos por Clasificación Administrativa</t>
  </si>
  <si>
    <t>Prespuesto de Egresos por Clasificación Funcional-Programática</t>
  </si>
  <si>
    <t>L.C.P. Manuel Fonseca Villaseñor</t>
  </si>
  <si>
    <t>Guadalajara, Jalisco a;</t>
  </si>
  <si>
    <t>RC-TE-PP-001</t>
  </si>
  <si>
    <t>Presupuesto</t>
  </si>
  <si>
    <t>C1</t>
  </si>
  <si>
    <t>Con Inconsistencias</t>
  </si>
  <si>
    <t>SI</t>
  </si>
  <si>
    <t>Copa simple del acta</t>
  </si>
  <si>
    <t>Únicamente la aporbación</t>
  </si>
  <si>
    <t>Jefe de departamento</t>
  </si>
  <si>
    <t>Acatic</t>
  </si>
  <si>
    <t>C2</t>
  </si>
  <si>
    <t>Sin Inconsistencias</t>
  </si>
  <si>
    <t>NO</t>
  </si>
  <si>
    <t>Copia certificada del acta</t>
  </si>
  <si>
    <t>El importe aporbado</t>
  </si>
  <si>
    <t>Mayoría</t>
  </si>
  <si>
    <t>L.E. José Santiago Ayala Navarro</t>
  </si>
  <si>
    <t>Supervisor</t>
  </si>
  <si>
    <t>Acatlán de Juárez</t>
  </si>
  <si>
    <t>Documento Diverso</t>
  </si>
  <si>
    <t>C3</t>
  </si>
  <si>
    <t>No Procede</t>
  </si>
  <si>
    <t>Extracto del acta certificada</t>
  </si>
  <si>
    <t>El importe por capítulos</t>
  </si>
  <si>
    <t>Mtra. Irma Teresa González Ratz</t>
  </si>
  <si>
    <t>Ahualulco de Mercado</t>
  </si>
  <si>
    <t>Certificación del acto</t>
  </si>
  <si>
    <t>Imprime los formatos</t>
  </si>
  <si>
    <t>Mtra. María Lucila López Virgen</t>
  </si>
  <si>
    <t>Amacueca</t>
  </si>
  <si>
    <t>Oficio con la aprobación</t>
  </si>
  <si>
    <t>C.P.A. Margarita Bolaños Rosales</t>
  </si>
  <si>
    <t>Auditor</t>
  </si>
  <si>
    <t>Amatitán</t>
  </si>
  <si>
    <t>No anexa</t>
  </si>
  <si>
    <t>L.A.E. Rosa Susana Palomino Robles</t>
  </si>
  <si>
    <t>Ameca</t>
  </si>
  <si>
    <t>C. Priv. Laura Uribe Quintero</t>
  </si>
  <si>
    <t>Arandas</t>
  </si>
  <si>
    <t>L.A.E. María Patricia Villegas Uribe</t>
  </si>
  <si>
    <t>Atemajac de Brizuela</t>
  </si>
  <si>
    <t>Atengo</t>
  </si>
  <si>
    <t>Atenguillo</t>
  </si>
  <si>
    <t>Atotonilco el Alto</t>
  </si>
  <si>
    <t>Atoyac</t>
  </si>
  <si>
    <t>Autlán de Navarro</t>
  </si>
  <si>
    <t>Ayotlán</t>
  </si>
  <si>
    <t>Ayutla</t>
  </si>
  <si>
    <t>Bolaños</t>
  </si>
  <si>
    <t>Cabo Corrientes</t>
  </si>
  <si>
    <t>Cañadas de Obregón</t>
  </si>
  <si>
    <t>Capilla de Guadalupe</t>
  </si>
  <si>
    <t>Casimiro Castillo</t>
  </si>
  <si>
    <t>Cihuatlán</t>
  </si>
  <si>
    <t>Cocula</t>
  </si>
  <si>
    <t>Colotlán</t>
  </si>
  <si>
    <t>Concepción de Buenos Aires</t>
  </si>
  <si>
    <t>Cuautitlán de García Barragán</t>
  </si>
  <si>
    <t>Cuautla</t>
  </si>
  <si>
    <t>Cuquio</t>
  </si>
  <si>
    <t>Chapala</t>
  </si>
  <si>
    <t>Chimaltitán</t>
  </si>
  <si>
    <t>Chiquilistlán</t>
  </si>
  <si>
    <t>Degollado</t>
  </si>
  <si>
    <t>Ejutla</t>
  </si>
  <si>
    <t>El Arenal</t>
  </si>
  <si>
    <t>El Grullo</t>
  </si>
  <si>
    <t>El Limón</t>
  </si>
  <si>
    <t>El Salto</t>
  </si>
  <si>
    <t>Encarnación de Díaz</t>
  </si>
  <si>
    <t>Etzatlán</t>
  </si>
  <si>
    <t>Gómez Farías</t>
  </si>
  <si>
    <t>Guachinango</t>
  </si>
  <si>
    <t>Guadalajara</t>
  </si>
  <si>
    <t>Hostotipaquillo</t>
  </si>
  <si>
    <t>Huejúcar</t>
  </si>
  <si>
    <t>Huejuquilla el Alto</t>
  </si>
  <si>
    <t>Ixtlahuacán de los Membrillos</t>
  </si>
  <si>
    <t>Ixtlahuacán del Río</t>
  </si>
  <si>
    <t>Jalostotitlán</t>
  </si>
  <si>
    <t>Jamay</t>
  </si>
  <si>
    <t>Jesús María</t>
  </si>
  <si>
    <t>Jilotlán de los Dolores</t>
  </si>
  <si>
    <t>Jocotepec</t>
  </si>
  <si>
    <t>Juanacatlán</t>
  </si>
  <si>
    <t>Juchitlán</t>
  </si>
  <si>
    <t>La Barca</t>
  </si>
  <si>
    <t>La Huerta</t>
  </si>
  <si>
    <t>La Manzanilla de la Paz</t>
  </si>
  <si>
    <t>Lagos de Moreno</t>
  </si>
  <si>
    <t>Magdalena</t>
  </si>
  <si>
    <t>Mascota</t>
  </si>
  <si>
    <t>Mazamitla</t>
  </si>
  <si>
    <t>Mexticacán</t>
  </si>
  <si>
    <t>Mezquitic</t>
  </si>
  <si>
    <t>Mixtlán</t>
  </si>
  <si>
    <t>Ocotlán</t>
  </si>
  <si>
    <t>Ojuelos de Jalisco</t>
  </si>
  <si>
    <t>Pihuamo</t>
  </si>
  <si>
    <t>Poncitlán</t>
  </si>
  <si>
    <t>Puerto Vallarta</t>
  </si>
  <si>
    <t>Quitupan</t>
  </si>
  <si>
    <t>San Cristóbal de la Barranca</t>
  </si>
  <si>
    <t>San Diego de Alejandría</t>
  </si>
  <si>
    <t>San Gabriel</t>
  </si>
  <si>
    <t>San Ignacio Cerro Gordo</t>
  </si>
  <si>
    <t>San Juan de los Lagos</t>
  </si>
  <si>
    <t>San Juanito de Escobedo</t>
  </si>
  <si>
    <t>San Julián</t>
  </si>
  <si>
    <t>San Marcos</t>
  </si>
  <si>
    <t>San Martín de Bolaños</t>
  </si>
  <si>
    <t>San Martín Hidalgo</t>
  </si>
  <si>
    <t>San Miguel el Alto</t>
  </si>
  <si>
    <t>San Sebastián del Oeste</t>
  </si>
  <si>
    <t>Santa María de los Ángeles</t>
  </si>
  <si>
    <t>Santa María del Oro</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</si>
  <si>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</si>
  <si>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</si>
  <si>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</si>
  <si>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</si>
  <si>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</si>
  <si>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</si>
  <si>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</si>
  <si>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</si>
  <si>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</si>
  <si>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</si>
  <si>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</si>
  <si>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</si>
  <si>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</si>
  <si>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</si>
  <si>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</si>
  <si>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Zuñiga</t>
  </si>
  <si>
    <t>Tlaquepaque</t>
  </si>
  <si>
    <t>Tolimán</t>
  </si>
  <si>
    <t>Tomatlán</t>
  </si>
  <si>
    <t>Tonalá</t>
  </si>
  <si>
    <t>Tonaya</t>
  </si>
  <si>
    <t>Tonila</t>
  </si>
  <si>
    <t>Totatiche</t>
  </si>
  <si>
    <t>Tototlán</t>
  </si>
  <si>
    <t>Tuxcacuesco</t>
  </si>
  <si>
    <t>Tuxcueca</t>
  </si>
  <si>
    <t>Tuxpan</t>
  </si>
  <si>
    <t>Unión de San Antonio</t>
  </si>
  <si>
    <t>Unión de Tula</t>
  </si>
  <si>
    <t>Valle de Guadalupe</t>
  </si>
  <si>
    <t>Valle de Juárez</t>
  </si>
  <si>
    <t>Villa Corona</t>
  </si>
  <si>
    <t>Villa Guerrero</t>
  </si>
  <si>
    <t>Villa Hidalgo</t>
  </si>
  <si>
    <t>Villa Purificación</t>
  </si>
  <si>
    <t>Yahualica de González Gallo</t>
  </si>
  <si>
    <t>Zacoalco de Torres</t>
  </si>
  <si>
    <t>Zapotiltic</t>
  </si>
  <si>
    <t>Zapopan</t>
  </si>
  <si>
    <t>Zapotitlán de Vadillo</t>
  </si>
  <si>
    <t>Zapotlán del Rey</t>
  </si>
  <si>
    <t>Zapotlán el Grande</t>
  </si>
  <si>
    <t>Zapotlanejo</t>
  </si>
  <si>
    <t>FORMATOS REMITIDOS</t>
  </si>
  <si>
    <t>%</t>
  </si>
  <si>
    <t>PRESUPUESTO 2013</t>
  </si>
  <si>
    <t>VARIACIÓN           2012 - 2013</t>
  </si>
  <si>
    <t>EJERCICIO            2012</t>
  </si>
  <si>
    <t>Clasificación por tipo de gasto (CTG)</t>
  </si>
  <si>
    <t>ESTIMACIÓN 2013</t>
  </si>
  <si>
    <t>TRANSFERENCIAS, ASIGNACIONES, SUBSIDIOS Y OTRAS AYUDAS</t>
  </si>
  <si>
    <t>Transferencias, Asignaciones, Subsidios y Otras Ayudas</t>
  </si>
  <si>
    <t>Presupuesto vigente</t>
  </si>
  <si>
    <t>MAESTRO</t>
  </si>
  <si>
    <t>AUXILIAR</t>
  </si>
  <si>
    <t>JARDINERO  B</t>
  </si>
  <si>
    <t>VELADOR</t>
  </si>
  <si>
    <t>AUX DE ASEO</t>
  </si>
  <si>
    <t>AUX DE SERVICIO</t>
  </si>
  <si>
    <t>AUX OPERATIVO A</t>
  </si>
  <si>
    <t>BARRENDERO</t>
  </si>
  <si>
    <t>CONSERJES</t>
  </si>
  <si>
    <t>AUXILIAR C</t>
  </si>
  <si>
    <t>AUX DE INTENDENCIA</t>
  </si>
  <si>
    <t>AUX ALBAÑIL</t>
  </si>
  <si>
    <t>AUX OPERATIVO C</t>
  </si>
  <si>
    <t>JARDINERO C</t>
  </si>
  <si>
    <t>RECAUDADOR</t>
  </si>
  <si>
    <t>RECAUDADOR GRAL</t>
  </si>
  <si>
    <t>PROMOTOR DE SALUD</t>
  </si>
  <si>
    <t>PROMOTORA DE SALUD</t>
  </si>
  <si>
    <t>AUXILIAR DE SERVICIO</t>
  </si>
  <si>
    <t>ENCARGADO DE BIBLIOT</t>
  </si>
  <si>
    <t>INTENDENTE</t>
  </si>
  <si>
    <t>ENC DE MANTENIMIENTO</t>
  </si>
  <si>
    <t>DELEGADO</t>
  </si>
  <si>
    <t>AYUDANTE</t>
  </si>
  <si>
    <t>AUXILIAR DE ASEO</t>
  </si>
  <si>
    <t>SECRETARIA</t>
  </si>
  <si>
    <t>ALBAÑIL</t>
  </si>
  <si>
    <t>GUARDA RASTRO</t>
  </si>
  <si>
    <t>FOGONERO</t>
  </si>
  <si>
    <t>CHOFER</t>
  </si>
  <si>
    <t>JARDINERO A</t>
  </si>
  <si>
    <t>JARDINERO  A</t>
  </si>
  <si>
    <t>ENCARGADO</t>
  </si>
  <si>
    <t>AUX ADMINISTRATIVO</t>
  </si>
  <si>
    <t>AUXILIAR DE IMPRENTA</t>
  </si>
  <si>
    <t>BOMBERO SEGUNDO</t>
  </si>
  <si>
    <t>COORDINADOR</t>
  </si>
  <si>
    <t>AUXILIAR ADMINISTRATIVO</t>
  </si>
  <si>
    <t>ASISTENTE</t>
  </si>
  <si>
    <t>ENFERMERA</t>
  </si>
  <si>
    <t>AGENTE MPAL DE TRANS</t>
  </si>
  <si>
    <t>AGENTE VIAL</t>
  </si>
  <si>
    <t>AGENTE MUNICIPAL</t>
  </si>
  <si>
    <t>PROMOTOR</t>
  </si>
  <si>
    <t>ENCARGADO DE VIVEROS</t>
  </si>
  <si>
    <t>AYUDANTE DE OPERADOR</t>
  </si>
  <si>
    <t>INSPECTOR DE OBRAS</t>
  </si>
  <si>
    <t>NOTIFICADOR</t>
  </si>
  <si>
    <t>ENCARGADO DE IMPRENT</t>
  </si>
  <si>
    <t>ELECTRICISTA</t>
  </si>
  <si>
    <t>AYUDANTE DE MECANICO</t>
  </si>
  <si>
    <t>OPERADOR DE CONMUTAD</t>
  </si>
  <si>
    <t>AUXILIAR DE MANTENIMIENTO</t>
  </si>
  <si>
    <t>AUX TOPOGRAFIA</t>
  </si>
  <si>
    <t>ENCARGADO DE TERAPIA</t>
  </si>
  <si>
    <t>ENFERMERA B</t>
  </si>
  <si>
    <t>CABO</t>
  </si>
  <si>
    <t>SOLDADOR</t>
  </si>
  <si>
    <t>INSPECTOR</t>
  </si>
  <si>
    <t>BOMBERO PRIMERO</t>
  </si>
  <si>
    <t>MEDICO MUNICIPAL</t>
  </si>
  <si>
    <t>AUX TECNICO</t>
  </si>
  <si>
    <t>AUX DE MANTENIMIENTO</t>
  </si>
  <si>
    <t>SARGENTO</t>
  </si>
  <si>
    <t>JEFE DE AREA</t>
  </si>
  <si>
    <t>AUDITOR</t>
  </si>
  <si>
    <t>AYUDANTE ADMVO</t>
  </si>
  <si>
    <t>OPERADOR DE MAQUINAS</t>
  </si>
  <si>
    <t>AUX DE TOPOGRAFIA</t>
  </si>
  <si>
    <t>CARTOGRAFO</t>
  </si>
  <si>
    <t>TENIENTE</t>
  </si>
  <si>
    <t>DIBUJANTE</t>
  </si>
  <si>
    <t>SUPERVISOR DE OBRAS</t>
  </si>
  <si>
    <t>MECANICO</t>
  </si>
  <si>
    <t>AUTOELECTRICO</t>
  </si>
  <si>
    <t>COORDINADOR DE PROGRAMAS</t>
  </si>
  <si>
    <t>JEFE B</t>
  </si>
  <si>
    <t>SECRETARIA A</t>
  </si>
  <si>
    <t>ENFERMERA A</t>
  </si>
  <si>
    <t>ASESOR JURIDICO</t>
  </si>
  <si>
    <t>DESPACHADOR DE GAS</t>
  </si>
  <si>
    <t>LAMINERO Y AUTOELECT</t>
  </si>
  <si>
    <t>LAMINERO AUTOELECTRICO</t>
  </si>
  <si>
    <t>COORDINADOR B</t>
  </si>
  <si>
    <t>ASISTENTE TESORERIA</t>
  </si>
  <si>
    <t>AUXILIAR DE COORDINA</t>
  </si>
  <si>
    <t>RECEPCIONISTA DE PRESIDENCIA</t>
  </si>
  <si>
    <t>TOPOGRAFO</t>
  </si>
  <si>
    <t>CAJERO</t>
  </si>
  <si>
    <t>MEDICOS</t>
  </si>
  <si>
    <t>OPERADOR DE COMPUTAD</t>
  </si>
  <si>
    <t>ENCARGADA DE SEGURO SOCIAL</t>
  </si>
  <si>
    <t>PROGRAMADOR</t>
  </si>
  <si>
    <t>ENCARGADA DEL TALLER</t>
  </si>
  <si>
    <t>SECRETARIO PARTICULAR</t>
  </si>
  <si>
    <t>JEFE</t>
  </si>
  <si>
    <t>SECRETARIO DE JUZGAD</t>
  </si>
  <si>
    <t>AUXILIAR DE CONTABILIDAD</t>
  </si>
  <si>
    <t>ASISTENTE DE SINDICATURA</t>
  </si>
  <si>
    <t>TRABAJADORA SOCIAL</t>
  </si>
  <si>
    <t>AUX CONTABILIDAD</t>
  </si>
  <si>
    <t>JEFE C</t>
  </si>
  <si>
    <t>COMANDANTE</t>
  </si>
  <si>
    <t>DIRECTOR</t>
  </si>
  <si>
    <t>COORDINADOR DE SISTEMAS</t>
  </si>
  <si>
    <t>ENCARGADA DEL SISTEMA</t>
  </si>
  <si>
    <t>ENCARGADA DE NOMINAS</t>
  </si>
  <si>
    <t>RECEPCIONISTA</t>
  </si>
  <si>
    <t>JEFE A</t>
  </si>
  <si>
    <t>CONTRALOR</t>
  </si>
  <si>
    <t>JEFE DE PERSONAL</t>
  </si>
  <si>
    <t>SUB DIRECTOR</t>
  </si>
  <si>
    <t>ASESOR DIRECCION</t>
  </si>
  <si>
    <t>OFICIAL MAYOR</t>
  </si>
  <si>
    <t>ENCARGADO DE HACIEND</t>
  </si>
  <si>
    <t>SECRETARIO GENERAL</t>
  </si>
  <si>
    <t>ASISTENTE PARTICULAR</t>
  </si>
  <si>
    <t>OFICIAL PADRON</t>
  </si>
  <si>
    <t>JEFE DE ARCHIVO MUNICIPAL</t>
  </si>
  <si>
    <t>JUEZ</t>
  </si>
  <si>
    <t>DESARROLLO CULTURAL</t>
  </si>
  <si>
    <t>PARQUES, JARDINES Y MONUMENTOS</t>
  </si>
  <si>
    <t>PROMOTORIA DEPORTIVA</t>
  </si>
  <si>
    <t>ASEO PUBLICO</t>
  </si>
  <si>
    <t>MANTENIMIENTO DE INMUEBLES</t>
  </si>
  <si>
    <t>MERCADOS</t>
  </si>
  <si>
    <t>ORDENAMIENTO TERRITORIAL Y URBANO</t>
  </si>
  <si>
    <t>TIANGUIS</t>
  </si>
  <si>
    <t>RASTRO MUNICIPAL</t>
  </si>
  <si>
    <t>CEMENTERIO</t>
  </si>
  <si>
    <t>DESPACHO DE PRESIDENCIA</t>
  </si>
  <si>
    <t>DESPACHO DE PARTICIPACION CIUDADANA</t>
  </si>
  <si>
    <t>PADRON Y LICENCIAS</t>
  </si>
  <si>
    <t>ALUMBRADO PUBLICO</t>
  </si>
  <si>
    <t>TALLER DE MANTENIMIENTO DE VEHICULOS</t>
  </si>
  <si>
    <t>EDUCACION MUNICIPAL</t>
  </si>
  <si>
    <t>DESPACHO DE DESARROLLO HUMANO</t>
  </si>
  <si>
    <t>DESPACHO DE PRENSA Y PUBLICIDAD</t>
  </si>
  <si>
    <t>DESPACHO DE SERVICIOS PUBLICOS</t>
  </si>
  <si>
    <t>PROTECCION CIVIL</t>
  </si>
  <si>
    <t>DESPACHO DE OBRAS PUBLICAS Y DESARROLLO URBANO</t>
  </si>
  <si>
    <t>DESPACHO DE OFICIALIA MAYOR ADMINISTRATIVA</t>
  </si>
  <si>
    <t>SEGURIDAD PUBLICA</t>
  </si>
  <si>
    <t>TRANSITO Y VIALIDAD</t>
  </si>
  <si>
    <t>PROVEEDURIA</t>
  </si>
  <si>
    <t>REGISTRO CIVIL</t>
  </si>
  <si>
    <t>REGLAMENTOS</t>
  </si>
  <si>
    <t>INGRESOS</t>
  </si>
  <si>
    <t>DESPACHO DE SECRETARIA GENERAL</t>
  </si>
  <si>
    <t>FOMENTO AGROPECUARIO</t>
  </si>
  <si>
    <t>OFICINA DE ENLACE CON RELACIONES EXTERIORES</t>
  </si>
  <si>
    <t>DESPACHO DE COPLADEMUN</t>
  </si>
  <si>
    <t>DESPACHO DE JURIDICO</t>
  </si>
  <si>
    <t>TECNOLOGIAS DE LA INFORMACION</t>
  </si>
  <si>
    <t>IMPUESTO PREDIAL Y CATASTRO</t>
  </si>
  <si>
    <t>APREMIOS</t>
  </si>
  <si>
    <t>ARCHIVO MUNICIPAL</t>
  </si>
  <si>
    <t>DESPACHO DE CONTRALORIA</t>
  </si>
  <si>
    <t>DESPACHO DE DESARROLLO ECONOMICO</t>
  </si>
  <si>
    <t>PATRIMONIO MUNICIPAL</t>
  </si>
  <si>
    <t>DESPACHO DE REGIDORES</t>
  </si>
  <si>
    <t>DESPACHO DE HACIENDA MUNICIPAL</t>
  </si>
  <si>
    <t>PRESUPUESTOS</t>
  </si>
  <si>
    <t>JUZGADO MUNICIPAL</t>
  </si>
  <si>
    <t>EGRESOS</t>
  </si>
  <si>
    <t>DESPACHO DE SINDICATURA</t>
  </si>
  <si>
    <t>FOMENTO TURISTICO Y SERVICIOS</t>
  </si>
  <si>
    <t>ECOLOGIA</t>
  </si>
  <si>
    <t>UNIDAD DE TRANSPARENCIA</t>
  </si>
  <si>
    <t>REGIDORES</t>
  </si>
  <si>
    <t>SINDICO</t>
  </si>
  <si>
    <t>SINDICATURA</t>
  </si>
  <si>
    <t>PRESIDENTE MUNICIPAL</t>
  </si>
  <si>
    <t>PRESIDENCIA</t>
  </si>
  <si>
    <t>COMISARIO</t>
  </si>
  <si>
    <t>JEFE DE AREA ESTRATEGICA</t>
  </si>
  <si>
    <t>POLICIA</t>
  </si>
  <si>
    <t>POLICIA  2DO</t>
  </si>
  <si>
    <t>POLICIA 1RO</t>
  </si>
  <si>
    <t>POLICIA 3RO</t>
  </si>
  <si>
    <t>POLICIA UNIDAD DE A</t>
  </si>
  <si>
    <t>POLICIA UNIDAD DE R</t>
  </si>
  <si>
    <t>SUB DIRECTOR ADMINISTRATIVO</t>
  </si>
  <si>
    <t>SUB DIRECTOR OPERATIVO</t>
  </si>
  <si>
    <t>SUB OFICIAL</t>
  </si>
  <si>
    <t>DESPACHO DE SEGURIDAD PUBLICA</t>
  </si>
  <si>
    <t>NOMINA Y CONTROL</t>
  </si>
  <si>
    <t>DIF MUNICIPAL</t>
  </si>
  <si>
    <t>D.A.R.E</t>
  </si>
  <si>
    <t>INSTITUTO ZAPOTLENSE DE LA JUVENTUD</t>
  </si>
  <si>
    <t>INSTITUTO MUNICIPAL DE LA MUJER</t>
  </si>
  <si>
    <t>OBRA PUBLICA E INVERISON</t>
  </si>
  <si>
    <t>DEUDA PUBLICA</t>
  </si>
  <si>
    <t>SUBSIDIO CRUZ ROJA</t>
  </si>
  <si>
    <t>LEGISLACION</t>
  </si>
  <si>
    <t>Gestión y autorización de decretos y reglamentos municipales.</t>
  </si>
  <si>
    <t>Representación de las diferentes  comisiones</t>
  </si>
  <si>
    <t xml:space="preserve">Apoyos sociales a la comunidad </t>
  </si>
  <si>
    <t xml:space="preserve">Dentro de las actividades del departamento es necesario adquirir de equipo de computo, para agilizar el trabajo </t>
  </si>
  <si>
    <t xml:space="preserve">GOBIERNO </t>
  </si>
  <si>
    <t xml:space="preserve">COORDINACIÓN DE LA POLÍTICA DE GOBIERNO </t>
  </si>
  <si>
    <t xml:space="preserve">Presidencia/Gubernatura </t>
  </si>
  <si>
    <t xml:space="preserve">Comprende las actividades que desarrollan las oficinas del Titular del Poder  Ejecutivo de Gobierno Municipal  </t>
  </si>
  <si>
    <t xml:space="preserve">Comprende las acciones enfocadas a la coordinación de los departamentos en su manejo interno, iniciativas de puntos de Ayuntamiento, velando por los intereses del Municipio. </t>
  </si>
  <si>
    <t>El presidente representa al Municipio en reuniones para beneficiar a la ciudadanía, gestionando recursos a nivel estatal y municipal.</t>
  </si>
  <si>
    <t xml:space="preserve">Dentro de las actividades del departamento es necesario la adquisición  de muebles de oficina, para mejorar la atención  a la ciudadanía. </t>
  </si>
  <si>
    <t>Elaboración de constancias de dependencias económica,  de insolvencias,  modo honesto de vivir,  de residencia, certificados de edictos, de herrajes, testimoniales, etc.</t>
  </si>
  <si>
    <t xml:space="preserve">Representación de las diferentes comisiones del Secretario General. Realización de eventos de orden social y cultural. </t>
  </si>
  <si>
    <t xml:space="preserve">Se le otrogan apoyos a personas de escasos recursos. </t>
  </si>
  <si>
    <t xml:space="preserve">Dentro de las actividades que se realizan,  es necesario la adquisición de Equipo de Oficina.  </t>
  </si>
  <si>
    <t xml:space="preserve">Preservación y Cuidado del Patrimonio Público </t>
  </si>
  <si>
    <t>Generación e impresión de oficios, informes, reportes, mesajes oficiales e investigación histórica. Conservación y salvaguarda del Patrimonio Documental.</t>
  </si>
  <si>
    <t>Generación e impresión de material bibliográfico de historia,  literarura local y regional, así como apoyo a creeadores.</t>
  </si>
  <si>
    <t xml:space="preserve">Presentación de libros, charlas y conferencias. Difusión de nuestro Patrimonio Cultural, Intercambios académicos. </t>
  </si>
  <si>
    <t xml:space="preserve">Control y registro de los bienes inmuebles, equipos equipos de computo, mobiliario y equipo de oficina en otros,  adquiridos en propiedad de este Ayuntamiento. </t>
  </si>
  <si>
    <t xml:space="preserve">Control del gasto de insumos de gasolina de los vehiculos a cargo del Ayuntamiento de uso exclusivo de sus labores relacionadas al departamento. </t>
  </si>
  <si>
    <t xml:space="preserve">Pago de Impuesto por el uso de los vehiculos del Ayuntamiento. </t>
  </si>
  <si>
    <t xml:space="preserve">Aquisición de camaras fotográficas para manter un control de los bienes adquiridos. </t>
  </si>
  <si>
    <t xml:space="preserve">Función Pública </t>
  </si>
  <si>
    <t xml:space="preserve">Realización de visitas de inspección, presentación de declaraciones de funcionarios, revisión y auditoria interna, presentación de Estados Financieros a OPD´S, así como visitas de inspección a obras públicas.  </t>
  </si>
  <si>
    <t xml:space="preserve">Equipamiento de las instalaciones con equipo. </t>
  </si>
  <si>
    <t xml:space="preserve">ASUNTOS JURÍDICOS </t>
  </si>
  <si>
    <t xml:space="preserve">Apoyos jurídicos a los diferentes departamentos de este ayuntamiento, en la realización  de convenios y contratos </t>
  </si>
  <si>
    <t xml:space="preserve">Seguimiento de demandas laborales y contratos </t>
  </si>
  <si>
    <t xml:space="preserve">Seguimiento de demandas laborales encontra de municipio. </t>
  </si>
  <si>
    <t xml:space="preserve">Asesoría Jurídica a la Administración Pública Municipal en general, patrocinio a todos los juicios en que sea parte el municipio (elaboración de demandas, contestación de amparos, promociones). Inicio y desahogo, así como la realización de proyecto de resolución de todos los procedimientos  administrativos de responsabilidad laboral. </t>
  </si>
  <si>
    <t xml:space="preserve">Inicio y desahogo y realización de protecto de resolución de todos los procedimientos de separación de los elementos de seguridad pública. </t>
  </si>
  <si>
    <t xml:space="preserve">Es necesario adquirir equipo de computo, para agilizar el trabajo </t>
  </si>
  <si>
    <t>Indemnizaciones a terceros, (gestión y tramite de deducibles)</t>
  </si>
  <si>
    <t>Apoyo jurídico a los ciudadanos.</t>
  </si>
  <si>
    <t>Para el desempeño de las actividades del departamento, es necesario adquirir mobiliario y equipo oficina.</t>
  </si>
  <si>
    <t>Comprende acciones de asistencia jurídica a los ciudadanos, en asuntos relacionados con: Audiencias conciliatorias, calificación de actas de obras publicas, reglamentos, así como la administración y certificación de documentos.</t>
  </si>
  <si>
    <t xml:space="preserve">Se otorga mantenimiento al mobiliario y equipo de oficina, así  como al equipo de computo </t>
  </si>
  <si>
    <t xml:space="preserve">Otros </t>
  </si>
  <si>
    <t>Expedición de pre-cartillas del servicio militar, constancias de servicio militar.</t>
  </si>
  <si>
    <t xml:space="preserve">Información al Público y labores inherentes al departamento. </t>
  </si>
  <si>
    <t>.</t>
  </si>
  <si>
    <t xml:space="preserve">Se le otorga un mantenimiento preventico del equipo de computo de todos los departamentos del Ayuntamiento. </t>
  </si>
  <si>
    <t xml:space="preserve">Se le otorga mantenimiento y conservación del equipo del SITE, servicios especializados en reparación e instalación. </t>
  </si>
  <si>
    <t xml:space="preserve">Adquisicion de equipo para el mantenimiento, actualización de equipos de computo de los diferentes departamentos de este Ayuntamiento </t>
  </si>
  <si>
    <t xml:space="preserve">Organización de eventos para los servidores Públicos.   </t>
  </si>
  <si>
    <t xml:space="preserve">Compra de vestuario para el personal de campo y de oficina, pago de telefonia celular y telefonioa convencial del Ayuntamiento. </t>
  </si>
  <si>
    <t xml:space="preserve">Apoyos a personal de este Ayuntamiento </t>
  </si>
  <si>
    <t xml:space="preserve">Adquisición de mobiliario y equipo de oficina. </t>
  </si>
  <si>
    <t>Se les otorga mantenimiento a los vehiculos del ayuntamiento, mediante la adquicisión de refacciones.</t>
  </si>
  <si>
    <t xml:space="preserve">Mantenimiento de los vehiculos  con empresas externas, para mantener los autos en buenas condiciones. </t>
  </si>
  <si>
    <t xml:space="preserve">Calculo de las prestaciones de ley a las que tienes derecho e trabajador, así como las deducciones correspondientes. </t>
  </si>
  <si>
    <t>Calculo del seguro social  de los  trabajadores</t>
  </si>
  <si>
    <t xml:space="preserve">Calculo del Impuesto ISPT </t>
  </si>
  <si>
    <t xml:space="preserve">Calculo del las prestaciones y deducciones de los trabajadores pensionados y jubilados. </t>
  </si>
  <si>
    <t xml:space="preserve">Se le otroga servicio de tramite  a los ciudadados de  pasaporte mexicano, asesoria de asunto referentes al departamento de relaciones exteriores. </t>
  </si>
  <si>
    <t xml:space="preserve">Se envía los tramites que se realizan en la oficina a la cd. De Guadalajara para su autorización, por medio de una paqueteria autorizada. </t>
  </si>
  <si>
    <t xml:space="preserve">Dentro de las actividades realizadas es necesario la adquisición  de copiadoras para otrogarle un servicio completo a ciudadano. </t>
  </si>
  <si>
    <t>proporciocionar informacion veridica y confiables de todas las funciones y gastos que realiza la adminsirtacion municipal</t>
  </si>
  <si>
    <t xml:space="preserve">ASUNTOS FINANCIEROS Y HACENDARIOS </t>
  </si>
  <si>
    <t xml:space="preserve">Asuntos Hacendarios </t>
  </si>
  <si>
    <t>Contro, supervisión, y revisión de los ingresos y egresos del municipio.</t>
  </si>
  <si>
    <t xml:space="preserve">Control y mantenimiento del sistema EMPRESS y equpio de computo asignados a los departamentos para sus funciones. </t>
  </si>
  <si>
    <t>Asesorias otorgadas al Municipio</t>
  </si>
  <si>
    <t>Gastos generados por viajes que realizan funcionarios, para generar recursos en beneficio de nuestro Municipio</t>
  </si>
  <si>
    <t xml:space="preserve">Apoyos Sociales a la comunidad </t>
  </si>
  <si>
    <t xml:space="preserve">Adquisición de equipo  de computo para el buen funcionamiento de  las oficinas. </t>
  </si>
  <si>
    <t>Operatividad de las diversas cajas de recaudacción  del Municipio de Zapotlán el Grande, así como las funciones del departamento de ingresos, y el suministro de formas valoradas del Registro Civil , Catastro y departamento de Ingresos.</t>
  </si>
  <si>
    <t xml:space="preserve">Adquisición de mobiliario y equipo de oficina para el desempeño de las funciones del departamento. </t>
  </si>
  <si>
    <t xml:space="preserve">Elaboración  de citatorios, notificaciones y requerimientos de cobro por adeudo de impuesto predial, de obra pública, padrón y licencias. </t>
  </si>
  <si>
    <t xml:space="preserve">Cotización y Adquisición,  de insumos, materiales, bienes y suministros. </t>
  </si>
  <si>
    <t xml:space="preserve">Licitaciones públicas. </t>
  </si>
  <si>
    <t xml:space="preserve">Contratación de servicio  de paqueteira y fletes para los diferentes departamentos del ayuntamiento. </t>
  </si>
  <si>
    <t xml:space="preserve">Adquisición de equipo de computo, para agilizar el trabajo de compras.  </t>
  </si>
  <si>
    <t>Generación de pagos fijos, proveedores programados y de programas de obras diversos.</t>
  </si>
  <si>
    <t xml:space="preserve">Programación de pagos, revisión de documentación y control de pagos a proveedores,reportes diarios, bancarios.  </t>
  </si>
  <si>
    <t xml:space="preserve">Concentración de documentación para elaboración de la cuenta píblica de manera mensual. </t>
  </si>
  <si>
    <t xml:space="preserve">Contabilización de los registros contables que se generan mes a mes por el cierre de la cuenta pública. </t>
  </si>
  <si>
    <t xml:space="preserve">Revisión, control, foliado  de la documentación y pegado de la documentación que sustenta los gastos y los ingresos del  municipio. </t>
  </si>
  <si>
    <t xml:space="preserve">Pago de Impuesto e Indeminazaciones </t>
  </si>
  <si>
    <t xml:space="preserve">Apoyo a fideicomiso del 3% sobre hospedaje. </t>
  </si>
  <si>
    <t xml:space="preserve">Atención, contol, revisión presupuestal de los diferentes departamentos que conforman este Ayuntamiento. </t>
  </si>
  <si>
    <t xml:space="preserve">Elaboración de presupuesto de egresos, ajuste de las partidas excedidas, control del gasto, tranferencias de partidas, revisión de requisiciones, revisión de documentación en los gastos efectuados, etc. </t>
  </si>
  <si>
    <t xml:space="preserve">Control y mantenimiento de equipo de oficina, para otorgar un mejor servicio a los departamentos. </t>
  </si>
  <si>
    <t xml:space="preserve">Rehabilitación y mantenimiento de oficinas administrativas dentro del Palacio Municipal, así como oficinas externas. </t>
  </si>
  <si>
    <t>Mantenimiento al mobiliario y equipo de este Ayuntamiento</t>
  </si>
  <si>
    <t xml:space="preserve">ASUNTOS DE ORDEN PÚBLICO Y SERGURIDAD INTERIOR </t>
  </si>
  <si>
    <t xml:space="preserve">Policía </t>
  </si>
  <si>
    <t>Realización de programas y actividades relacionados con el orden y seguridad pública, prevención de conductas delictivas, combate de la delicuencia y narcotráfico.</t>
  </si>
  <si>
    <t xml:space="preserve">Estrategias y búsqueda de mecanismos para prevención de Delitos y Seguridad de la Ciudadanía. Adiestramiento del cuerpo policiaco. </t>
  </si>
  <si>
    <t>Estrategias de prevención de accidentes en la mejora de la ciudadania.  Busqueda de mecanismso para el  cuidado del peaton y transito vehicular.</t>
  </si>
  <si>
    <t xml:space="preserve">Campañas de balizamiento integral de la ciudad. </t>
  </si>
  <si>
    <t>Mantenimiento de señalización de la ciudad.</t>
  </si>
  <si>
    <t xml:space="preserve">Adquisicion de equipo de oficina, computo para las áreas administrativas para otorgar un mejor servicio. </t>
  </si>
  <si>
    <t xml:space="preserve">Protección Civil </t>
  </si>
  <si>
    <t>Atención a incendios forestales, industriales, agrestres, casa habitación, vehiculos entre otros, se atienden derramantes y fugas de materiales peligrosos.</t>
  </si>
  <si>
    <t xml:space="preserve">Operativos preventivos, y  atención durante el año. </t>
  </si>
  <si>
    <t>Otorgar un mejor servicio en atención a llamadas, mediante la adquisición de mobiliario para desempeñar sus funciones.</t>
  </si>
  <si>
    <t xml:space="preserve">OTROS SERVICIOS GENERALES </t>
  </si>
  <si>
    <t xml:space="preserve">Servicios Registrales, Administrativos y Patrimoniales. </t>
  </si>
  <si>
    <t xml:space="preserve">Actividades referentes a la prestación de servicios enfocados a proporcionar seguridad jurídica al ciudadano, en sus bienes, a través de las acciones de catastro y servicios patrimoniales. </t>
  </si>
  <si>
    <t xml:space="preserve">Adquisición de fotocopias de planos cartográficos del INEGI Y RAN. Mantenimiento a mobiliario de  las oficinas.  </t>
  </si>
  <si>
    <t xml:space="preserve">Dentro de las funciones que tienes el Registro Civil son: En el área de nacimientos: se resgistran Nacimientos, Reconocimientos e Inscripciones. Área de matrimonio: registros de matrimonio, Procedimientos Administrativos, Adopciones. Defunciones: Levantamientos de Defunciones, Notificaciones al Inegi y Centro de Salud, trámite de CURP, constancia de Inexistencia, trámites administrativos internos, expedición de actas certificadas, apoyo para trámite de actas foráneas. </t>
  </si>
  <si>
    <t xml:space="preserve">Atención al ciudadano en cualquier servicio y orientación legal. </t>
  </si>
  <si>
    <t>Agilizar la atención al ciudadano mediante la adquisición de un equipo de computo con más capacidad.</t>
  </si>
  <si>
    <t>Se otorga un apoyo a todos los departamentos de esta dependencia, en la elaboración de formatos internos, reconicimientos, tripticos, carteles, volantes, así como la difusión de los diferentes eventos del Ayuntamiento.</t>
  </si>
  <si>
    <t>Publicación a los diferentes programas,  realización de volantes, impresiones de los carteles, diseño de lonas , formatos foleados, así como todos los documentos necesarios para las actividades de los departamentos del Ayuntamiento.</t>
  </si>
  <si>
    <t xml:space="preserve">Elaboración de publicaciones para los periódicos locales, spots en las radiofusoras, anuncios de televisión local, para dar a conocer a la ciudadania, las las principales actividades que se llevarán acabo. </t>
  </si>
  <si>
    <t xml:space="preserve">Dentro de las actividades del departamento de Comunicación es necesario, equipar con equipo de comunicación más agil. </t>
  </si>
  <si>
    <t xml:space="preserve">Expedición de licencias comerciales y de bebidas alcohólicas, nuevas y refrendos, permisos de comercio en vías públicas. </t>
  </si>
  <si>
    <t xml:space="preserve">Verificación anual de las licencias municipales, giros restringidos, vía pública, actividades eventules y atención de reportes de la ciudadanía </t>
  </si>
  <si>
    <t xml:space="preserve">Mantenimiento de los equipos de oficina </t>
  </si>
  <si>
    <t xml:space="preserve">Adquisición de equipo de oficina, para el archivo de expedientes del departamento. </t>
  </si>
  <si>
    <t>Verificación de la vía pública, inspección en estlabecimientos de giros restringidos, en eventos masivos y diversos evento. Verificación de aperturas de establecimientos, atención de reportes de la ciudadania</t>
  </si>
  <si>
    <t xml:space="preserve">Reparación y mantenimientos a vehiculos destinados a las inspecciones. </t>
  </si>
  <si>
    <t xml:space="preserve">Apoyo a eventos culturales, sociales y deportivos, apoyo en las reuniones  programadas para la ciudadania en la logística de los eventos. </t>
  </si>
  <si>
    <t xml:space="preserve">Reparación,  mantenimiento y preservación  de los bienes inmuebles pertenecientes al ayuntamiento, de la misma manera se presenta el apoyo a colonias para la preservación de áreas comunes. </t>
  </si>
  <si>
    <t xml:space="preserve">Mantenimiento de los materiales que se utilizan para los eventos </t>
  </si>
  <si>
    <t xml:space="preserve">Equipo necesario para el desempeños de las funciones del departamento </t>
  </si>
  <si>
    <t xml:space="preserve">DESARROLLO SOCIAL </t>
  </si>
  <si>
    <t xml:space="preserve">PROTECCIÓN AMBIENTAL </t>
  </si>
  <si>
    <t>Ordenamiento de Desechos</t>
  </si>
  <si>
    <t xml:space="preserve">Comprende la administración, supervisión, inspección, o apoyo de los sistemas de limpia, recolección, traslado, tratamiento y eliminación de los desechos. </t>
  </si>
  <si>
    <t xml:space="preserve">La recolección de desechos , así como el barrido de las calles, parques, plazas y otros lúgares públicos. </t>
  </si>
  <si>
    <t xml:space="preserve">Otros de Protección Ambiental </t>
  </si>
  <si>
    <t>Dentro de las actividades de este departamento es realizar programas de Educación Ambiental, mediante la adquici    riales didácticos de Educación Ambiental .</t>
  </si>
  <si>
    <t xml:space="preserve">Reuniones sectoriales de vinculación y concertación con dependencias internas al gobierno municipal y externas,  celebración de fechas ambietales, promover la separación de residuos.  </t>
  </si>
  <si>
    <t xml:space="preserve">Programas y planes, para promover la protección del medio ambiente. </t>
  </si>
  <si>
    <t xml:space="preserve">Difusión de información relacionada con el medio ambiente </t>
  </si>
  <si>
    <t xml:space="preserve">Apoyo economicos a furutos Ing. Ambientales que apoyo con su conocimiento al departamento. </t>
  </si>
  <si>
    <t xml:space="preserve">Adquisición de mobiliario y equipo para las oficinas </t>
  </si>
  <si>
    <t xml:space="preserve">VIVIENDA Y SERVICIOS A LA COMUNIDAD </t>
  </si>
  <si>
    <t xml:space="preserve">Urbanización </t>
  </si>
  <si>
    <t xml:space="preserve">Gestión de rescursos  derivados de los programas Federales y Estatales, para ayudar al crecimiento sustentables de Municipio. Coadyubando en el orden y transparencia de los mismos. </t>
  </si>
  <si>
    <t>Generar la gestión, coordinación con el Gobierno Local y la ciudadanía, durante el periodo constitucional de Gobierno el Plan de desarrollo.</t>
  </si>
  <si>
    <t xml:space="preserve">Se realizan aportaciones Municipales para Obras Sociales del programa Habitat. </t>
  </si>
  <si>
    <t xml:space="preserve">Para realizar actividades administrativas en las oficinas de Coplademun es necesario la adquisición de mobiliario y equipo de oficina. </t>
  </si>
  <si>
    <t>SUPERVICION Y CONTROL DE OBRAS EN PROCESO DE CONSTRUCCION Y REMODELACION DE CASA,EDIFICIOS,NEGOCIOS Y DE OBRAS DE BENEFICIO SOCIAL; GESTION DE RECURSOS FEDERALES Y ESTATALES PARA LA REALIZACION DE OBRAS EN BENEFICIO DE LA CIUDADANIA.</t>
  </si>
  <si>
    <t>Dirección de obras públicas y desarrollo urbano. Responsable de la organización general de las acciones que están descritos en el plan de desarrollo urbano y que están siendo canalizadas desde la presidencia.</t>
  </si>
  <si>
    <t>subdireccion de obras públicas. Encargado del área operativa, ejecución de las obras que directamente el municipio realiza, así como la supervisión de las actividades realizadas por el personal de campo, la maquinaria y el equipo a cargo de la dirección.</t>
  </si>
  <si>
    <t>subdireccion de Planeacion y desarrollo urbano. Planifica, regula y norma el desarrollo urbano del municipio para lograr congruencia con el plan de desarrollo urbano, las leyes y reglamentos en esta materia, evaluara, calificara o rechazara cualquier tipo de petición o acción urbanística que no este conforme a derecho.</t>
  </si>
  <si>
    <t>jefatura de permisos y licencias de construcción. Realizarán la verificación, el análisis y la supervisión de las obras particulares,</t>
  </si>
  <si>
    <t>Desde su petición hasta el término de construcción, en su caso clausurara las obras que no cumplan con los requerimientos en esta materia.</t>
  </si>
  <si>
    <t xml:space="preserve"> jefatura de presupuestos y topografía. Su función es realizar el análisis de costos, presupuestos, cálculos estructurales y levantamientos topográficos, actualización de cartografía y colocación de puntos geodésicos.</t>
  </si>
  <si>
    <t xml:space="preserve">Alumbrado Público </t>
  </si>
  <si>
    <t xml:space="preserve">Comprende la administración de los asuntos con el alumbrado público de esta ciudad, como su instalación, gestión, mejora, mantenimiento de las calles, de los parques de recreación, así como todo lo que le compete a este departamento.  </t>
  </si>
  <si>
    <t xml:space="preserve">Para dar el mantenimiento adecuado es necesario la adquisición  materiales electricos para el mantenimiento de la vía publica. </t>
  </si>
  <si>
    <t xml:space="preserve">Consumo de energía electrica de la vía pública </t>
  </si>
  <si>
    <t>Adquisición de equipo de computo para oficinas.</t>
  </si>
  <si>
    <t xml:space="preserve">SERVICIOS COMUNALES </t>
  </si>
  <si>
    <t>Dentro de las funciones del Rastro municipal es: Llevar un control de la matanza de animales de los tablajeros de este municipio.</t>
  </si>
  <si>
    <t xml:space="preserve">Rehabilitación y mantenimiento de maquinaria y equipo de matanza </t>
  </si>
  <si>
    <t xml:space="preserve">Adquisición de equipo de oficina </t>
  </si>
  <si>
    <t>Dentro de las actividades del depto es el mantenimiento de las áreas verdes de la ciudad, fuentes, y viveros, así como la compra de herramientas.</t>
  </si>
  <si>
    <t xml:space="preserve">Generación de programas operativos permanente para el remosamiento  de 77 parques para satisfacción de la ciudadanía y el mejoramiento de la imagen urbana. </t>
  </si>
  <si>
    <t>Mantenimiento de los equipos de l departamento.</t>
  </si>
  <si>
    <t xml:space="preserve">Adquisición de maquinaria y equpo de jardinería para mejorar la imagen urbana. </t>
  </si>
  <si>
    <t xml:space="preserve">Se le otorga un manteniento adecuado a las necesidades del Tianguis Municipal, mediante la adquisición de materiales para la limpieza, y fumigación de las instalaciones. </t>
  </si>
  <si>
    <t xml:space="preserve">Dentro del las actividades que se realizan en el Tianguis Municipal, se requiere mantenimiento de equipos  limpieza a las instalaciones. </t>
  </si>
  <si>
    <t xml:space="preserve">Para el desempeño de la Administración de las oficinas en el Tianguis Mpal, se requiere de equipo de oficina. </t>
  </si>
  <si>
    <t xml:space="preserve">Se realizan actividades administrativas en atención  a los locatorios del Mercado Mpal. </t>
  </si>
  <si>
    <t xml:space="preserve">Se le otorga un manteniento adecuado a las necesidades del Mercados Municipal, mediante la adquisición de materiales para la limpieza, y fumigación de las instalaciones. </t>
  </si>
  <si>
    <t xml:space="preserve">Dentro del las actividades que se realizan en el Mercado Municipal, se requiere mantener los equipos  de equipos  limpieza en buenas condiciones. </t>
  </si>
  <si>
    <t xml:space="preserve">Para realizar actividades administrativas en el Mercado Municipal se requiere de mobiliario y equipo de oficina. </t>
  </si>
  <si>
    <t xml:space="preserve">Dentro  del Cementerio el ciudadano puede hacer sus pagos de los terrenos, títulos y correspondencia oficial. </t>
  </si>
  <si>
    <t>Se mantiente las instalaciones en buenas condiciones, libres de faena y maleza.</t>
  </si>
  <si>
    <t xml:space="preserve"> </t>
  </si>
  <si>
    <t xml:space="preserve">Realización de eventos conmemorando día de las madres, día de los padres y día de muertos. </t>
  </si>
  <si>
    <t xml:space="preserve">Dentro de las actividades de mantener en buen estado el Cementerio esta la Adquisicion de desbrozadoras. </t>
  </si>
  <si>
    <t xml:space="preserve">La  Direccion de Servicios Públicos, presta atención a quejas y sugerencias a la ciudadania en la mejora de los Servicios Publicos Municipales. </t>
  </si>
  <si>
    <t xml:space="preserve">Dentro de las actividades que otorga el Departamento se requiere de mobiliario y equipo. </t>
  </si>
  <si>
    <t xml:space="preserve">Prestación de Servicios de Salud a la Comunidad </t>
  </si>
  <si>
    <t xml:space="preserve">Expedición de recetas, certificados de salud, certificado médico legal, certificado prenupcial, certificado de alcoholemía, certificado de historia clinica, formato de estudio socio económico, recibos, certificados de tarjeta de salud y tarjetas de salud. </t>
  </si>
  <si>
    <t xml:space="preserve">Apoyos para la alimentación y cuidado de mascotas abandonadas </t>
  </si>
  <si>
    <t xml:space="preserve">Apoyos a la ciudadania,  con medicamentos y atención medica. </t>
  </si>
  <si>
    <t>Equipamiento de las intalaciones medicas para otorgar una buena atención.</t>
  </si>
  <si>
    <t xml:space="preserve">Organización de campañas, reuniones eventos, que ayunden a mejorar la salud de la población. </t>
  </si>
  <si>
    <t xml:space="preserve">Apoyos con estudios clinicos, atención medica,  y apoyos económicos a personas de escasos recursos. </t>
  </si>
  <si>
    <t xml:space="preserve">Adquisición de mobiliario y equipo de oficina, así como equipo de computo para agilizar los tramites de los ciudadanos relacionados con este departamento. </t>
  </si>
  <si>
    <t xml:space="preserve">Deportes y Recreación </t>
  </si>
  <si>
    <t>Promoción de eventos deportivos</t>
  </si>
  <si>
    <t xml:space="preserve">Rehabilitación y mantenimiento de centros deportivos. </t>
  </si>
  <si>
    <t xml:space="preserve">Estimulos a los deportistas del municipio </t>
  </si>
  <si>
    <t xml:space="preserve">Cultura </t>
  </si>
  <si>
    <t xml:space="preserve">Organización, y coordinación de actividades civicas y culturales. </t>
  </si>
  <si>
    <t xml:space="preserve">Organización, y coordinación de actividades cívicas y culturales orientadas a fomentar la cultura en los habitantes de esta ciudad. </t>
  </si>
  <si>
    <t xml:space="preserve">Impulsar a los  artistas de nuestro municipio a descubrir sus talentos. </t>
  </si>
  <si>
    <t xml:space="preserve">Adquición de mobiliario para dar un mejor servicio a la ciudadanía. </t>
  </si>
  <si>
    <t xml:space="preserve">EDUCACIÓN </t>
  </si>
  <si>
    <t xml:space="preserve">Actividades y reuniones con autoridades educativas, y funciones administravitas </t>
  </si>
  <si>
    <t xml:space="preserve">Organización de actividades cívicas y culturales. </t>
  </si>
  <si>
    <t xml:space="preserve">Se otorgan apoyos económicos a estudiantes del municipio  de bajos recursos. </t>
  </si>
  <si>
    <t xml:space="preserve">Equipamiento con mobiliario y equipo de las oficinas </t>
  </si>
  <si>
    <t xml:space="preserve">OTROS ASUNTOS SOCIALES </t>
  </si>
  <si>
    <t xml:space="preserve">Otros auntos sociales </t>
  </si>
  <si>
    <t>Enlaces de  talleres,  programas sociales y estatales</t>
  </si>
  <si>
    <t>Dentro de las actividades que desempeña el departamento es necesario adquirir materiales didacticos en insumos necesarios para la realizacion de eventos sociales para la ciudadania.</t>
  </si>
  <si>
    <t xml:space="preserve">Suministros para uso administrativo en la difusión de apoyos, programas en reuniones informativas a las colonias de la ciudad. </t>
  </si>
  <si>
    <t xml:space="preserve">Mantenimiento de herramientas que son utlizadas para apoyar a las colonias. </t>
  </si>
  <si>
    <t xml:space="preserve">se otorgan apoyos en especie, a personas de escasos recursos. </t>
  </si>
  <si>
    <t xml:space="preserve">Adquisición de herramientas para apoyar con las podas en las áreas verdes de las colonias de nuestro municipio. </t>
  </si>
  <si>
    <t xml:space="preserve">Coadyubar através del voluntariado para atención a la población marginada </t>
  </si>
  <si>
    <t xml:space="preserve">Fortalecimiento a la población infantil y 3ra edad. </t>
  </si>
  <si>
    <t>Ayuda a personas en situación de extrema pobreza.</t>
  </si>
  <si>
    <t>Ayuda a personas discapacitados</t>
  </si>
  <si>
    <t>Coadyubar prevención del delito en coordinación con la Dirección de Seguridad Pública.</t>
  </si>
  <si>
    <t>La principal función del Instituto Zapotlense de la Junventud es orientar, apoyar, asesorar,  a los jovenes de nuestra ciudad, con programas divertidos que atraigan su atención y ayudarlos a que desarrollen todos sus potenciales.</t>
  </si>
  <si>
    <t>El instituto municipal de la mujer zapotlense, en cargado de promover, elaborar y ejecutar las políticas pública del municipio a favor de las mujeres.</t>
  </si>
  <si>
    <t xml:space="preserve">trabajar en la construcción de una sociedad más equitativa permitiendo que las mujeres y los hombres del municipio participen activamente respecten los derechos que constitucionalmente. La participación de las mujeres en todos los ámbitos </t>
  </si>
  <si>
    <t>apoyo a instituciones sin fines de lucro</t>
  </si>
  <si>
    <t xml:space="preserve">DESARROLLO ECONÓMICO </t>
  </si>
  <si>
    <t xml:space="preserve">AGROPECUARIA, SILVICULTURA, PESCA Y CAZA </t>
  </si>
  <si>
    <t xml:space="preserve">Agropecuaria </t>
  </si>
  <si>
    <t>Organizacón de programas, actividades y proyectos como: Expo Agricola, Reforestación, Brigada de Incendios, Congreso Aguacatero, cursos de cultivos urbanos,  campaña de BR y TB</t>
  </si>
  <si>
    <t>Atención a productores, levantamiento de actas, llenado de solicitudes, elaboración de proyectos, reuniones del consejo municipal de desarrollo rural, reuniones del consejo distrital de desarrollo rural.</t>
  </si>
  <si>
    <t>OTRAS INDUSTRIA Y OTROS ASUNTOS ECONÓMICOS</t>
  </si>
  <si>
    <t xml:space="preserve">Otros Asuntos Económicos </t>
  </si>
  <si>
    <t xml:space="preserve">Comprende actividades y prestación de servicios relacionados con asuntos económicos, como: Impulsar a empresarios al municipio, expos, feria del empleo, expo TIC´S, Feria de la computación, así como la Feria derivados de la granada. </t>
  </si>
  <si>
    <t xml:space="preserve">Gestionar con el gobierno del estado, programas para impulsar a las micro empresa y medianas empresas. </t>
  </si>
  <si>
    <t xml:space="preserve">Realización de eventos y capacitaciones relacionadas con el departamento </t>
  </si>
  <si>
    <t>Orientación al turista de los servicios que presta el municipio.</t>
  </si>
  <si>
    <t>OTRAS NOCLASIFICADAS EN FUNCIONES ANTERIORES</t>
  </si>
  <si>
    <t>TRANSACCIONES DE LA DEUDA PUBLICA/COSTO FINANCIERO DE LA DEUDA.</t>
  </si>
  <si>
    <t>Deuda publica interna</t>
  </si>
  <si>
    <t>Cumplir con las amortizaciones en tiempo y forma de compromisos financieros  adquiridos por el municipio.</t>
  </si>
  <si>
    <t xml:space="preserve">Brinda apoyos de forma económica y en especie a la ciudadanía de escasos recursos. </t>
  </si>
  <si>
    <t xml:space="preserve">Realización de turs para promocionar la ciudad. </t>
  </si>
  <si>
    <t xml:space="preserve">Fomentar el turimo en nuestra región mediante, mediante programas, concursos, publicidad.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</si>
</sst>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0_-;\-* #,##0_-;_-* &quot;-&quot;_-;_-@_-"/>
    <numFmt numFmtId="164" formatCode="000"/>
    <numFmt numFmtId="165" formatCode="0_ ;\-0\ "/>
    <numFmt numFmtId="166" formatCode="00"/>
    <numFmt numFmtId="167" formatCode="00000"/>
    <numFmt numFmtId="168" formatCode="0000"/>
    <numFmt numFmtId="169" formatCode="dd/mmm/yyyy"/>
    <numFmt numFmtId="170" formatCode="&quot;$&quot;#,##0"/>
    <numFmt numFmtId="171" formatCode="&quot;$&quot;#,##0.00"/>
    <numFmt numFmtId="172" formatCode="0."/>
    <numFmt numFmtId="173" formatCode="dd/mm/yy;@"/>
    <numFmt numFmtId="174" formatCode="00000\-000\-00000"/>
    <numFmt numFmtId="175" formatCode="dd/mm/yyyy;@"/>
    <numFmt numFmtId="176" formatCode="[$-F800]dddd\,\ mmmm\ dd\,\ yyyy"/>
    <numFmt numFmtId="177" formatCode="00000\ \-\ 000"/>
    <numFmt numFmtId="178" formatCode="_-[$€]* #,##0.00_-;\-[$€]* #,##0.00_-;_-[$€]* &quot;-&quot;??_-;_-@_-"/>
    <numFmt numFmtId="179" formatCode="#,##0_ ;\-#,##0\ "/>
    <numFmt numFmtId="181" formatCode="#,###,##0.00"/>
  </numFmts>
  <fonts count="75">
    <font>
      <sz val="11"/>
      <color theme="1"/>
      <name val="Calibri"/>
      <family val="2"/>
      <scheme val="minor"/>
    </font>
    <font>
      <b/>
      <sz val="11"/>
      <color indexed="8"/>
      <name val="Calibri"/>
      <family val="2"/>
    </font>
    <font>
      <b/>
      <sz val="10"/>
      <color indexed="8"/>
      <name val="Calibri"/>
      <family val="2"/>
    </font>
    <font>
      <b/>
      <sz val="11"/>
      <name val="Arial"/>
      <family val="2"/>
    </font>
    <font>
      <b/>
      <sz val="10"/>
      <name val="Arial"/>
      <family val="2"/>
    </font>
    <font>
      <sz val="10"/>
      <name val="Arial"/>
      <family val="2"/>
    </font>
    <font>
      <b/>
      <sz val="14"/>
      <color indexed="9"/>
      <name val="Calibri"/>
      <family val="2"/>
    </font>
    <font>
      <sz val="14"/>
      <color indexed="9"/>
      <name val="Calibri"/>
      <family val="2"/>
    </font>
    <font>
      <b/>
      <sz val="11"/>
      <name val="Calibri"/>
      <family val="2"/>
    </font>
    <font>
      <sz val="10"/>
      <name val="MS Sans Serif"/>
      <family val="2"/>
    </font>
    <font>
      <sz val="12"/>
      <color indexed="81"/>
      <name val="Arial"/>
      <family val="2"/>
    </font>
    <font>
      <b/>
      <sz val="12"/>
      <color indexed="81"/>
      <name val="Arial"/>
      <family val="2"/>
    </font>
    <font>
      <sz val="8"/>
      <color indexed="81"/>
      <name val="Arial"/>
      <family val="2"/>
    </font>
    <font>
      <sz val="8"/>
      <color indexed="81"/>
      <name val="Tahoma"/>
      <family val="2"/>
    </font>
    <font>
      <b/>
      <sz val="8"/>
      <color indexed="81"/>
      <name val="Arial"/>
      <family val="2"/>
    </font>
    <font>
      <sz val="12"/>
      <name val="Arial"/>
      <family val="2"/>
    </font>
    <font>
      <b/>
      <sz val="8"/>
      <name val="Arial"/>
      <family val="2"/>
    </font>
    <font>
      <sz val="8"/>
      <name val="Arial"/>
      <family val="2"/>
    </font>
    <font>
      <sz val="24"/>
      <name val="C39HrP24DhTt"/>
    </font>
    <font>
      <sz val="8"/>
      <name val="C39HrP24DhTt"/>
    </font>
    <font>
      <b/>
      <sz val="20"/>
      <name val="Arial"/>
      <family val="2"/>
    </font>
    <font>
      <i/>
      <sz val="12"/>
      <name val="Arial"/>
      <family val="2"/>
    </font>
    <font>
      <i/>
      <sz val="10"/>
      <name val="Arial"/>
      <family val="2"/>
    </font>
    <font>
      <sz val="36"/>
      <name val="C39HrP48DhTt"/>
    </font>
    <font>
      <b/>
      <sz val="12"/>
      <name val="Arial"/>
      <family val="2"/>
    </font>
    <font>
      <b/>
      <i/>
      <sz val="12"/>
      <name val="Arial"/>
      <family val="2"/>
    </font>
    <font>
      <b/>
      <sz val="13"/>
      <name val="Arial"/>
      <family val="2"/>
    </font>
    <font>
      <sz val="11"/>
      <name val="Arial"/>
      <family val="2"/>
    </font>
    <font>
      <b/>
      <i/>
      <sz val="11"/>
      <name val="Arial"/>
      <family val="2"/>
    </font>
    <font>
      <b/>
      <sz val="8"/>
      <color indexed="81"/>
      <name val="Tahoma"/>
      <family val="2"/>
    </font>
    <font>
      <sz val="9"/>
      <name val="Arial"/>
      <family val="2"/>
    </font>
    <font>
      <sz val="10"/>
      <color indexed="8"/>
      <name val="Tahoma"/>
      <family val="2"/>
    </font>
    <font>
      <sz val="10"/>
      <name val="Tahoma"/>
      <family val="2"/>
    </font>
    <font>
      <sz val="10"/>
      <color indexed="64"/>
      <name val="Tahoma"/>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i/>
      <sz val="12"/>
      <color theme="1"/>
      <name val="Calibri"/>
      <family val="2"/>
      <scheme val="minor"/>
    </font>
    <font>
      <b/>
      <sz val="10"/>
      <color indexed="8"/>
      <name val="Calibri"/>
      <family val="2"/>
      <scheme val="minor"/>
    </font>
    <font>
      <i/>
      <sz val="10"/>
      <color indexed="8"/>
      <name val="Calibri"/>
      <family val="2"/>
      <scheme val="minor"/>
    </font>
    <font>
      <sz val="10"/>
      <name val="Calibri"/>
      <family val="2"/>
      <scheme val="minor"/>
    </font>
    <font>
      <sz val="12"/>
      <name val="Calibri"/>
      <family val="2"/>
      <scheme val="minor"/>
    </font>
    <font>
      <sz val="11"/>
      <name val="Calibri"/>
      <family val="2"/>
      <scheme val="minor"/>
    </font>
    <font>
      <b/>
      <i/>
      <sz val="12"/>
      <name val="Calibri"/>
      <family val="2"/>
      <scheme val="minor"/>
    </font>
    <font>
      <b/>
      <sz val="10"/>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i/>
      <sz val="10"/>
      <color indexed="8"/>
      <name val="Calibri"/>
      <family val="2"/>
      <scheme val="minor"/>
    </font>
    <font>
      <sz val="10"/>
      <color indexed="8"/>
      <name val="Calibri"/>
      <family val="2"/>
      <scheme val="minor"/>
    </font>
    <font>
      <i/>
      <sz val="10"/>
      <color theme="1"/>
      <name val="Calibri"/>
      <family val="2"/>
      <scheme val="minor"/>
    </font>
    <font>
      <b/>
      <sz val="9"/>
      <color indexed="8"/>
      <name val="Calibri"/>
      <family val="2"/>
      <scheme val="minor"/>
    </font>
    <font>
      <b/>
      <sz val="8"/>
      <color theme="0"/>
      <name val="Calibri"/>
      <family val="2"/>
      <scheme val="minor"/>
    </font>
    <font>
      <sz val="8"/>
      <color theme="0"/>
      <name val="Arial"/>
      <family val="2"/>
    </font>
    <font>
      <sz val="12"/>
      <color theme="0"/>
      <name val="Arial"/>
      <family val="2"/>
    </font>
    <font>
      <b/>
      <sz val="10"/>
      <color theme="0"/>
      <name val="Arial"/>
      <family val="2"/>
    </font>
    <font>
      <b/>
      <i/>
      <sz val="11"/>
      <color theme="0"/>
      <name val="Arial"/>
      <family val="2"/>
    </font>
    <font>
      <b/>
      <sz val="11"/>
      <color theme="0"/>
      <name val="Arial"/>
      <family val="2"/>
    </font>
    <font>
      <b/>
      <i/>
      <sz val="12"/>
      <color theme="0"/>
      <name val="Arial"/>
      <family val="2"/>
    </font>
    <font>
      <b/>
      <sz val="11"/>
      <color theme="0"/>
      <name val="Calibri"/>
      <family val="2"/>
    </font>
    <font>
      <b/>
      <i/>
      <sz val="12"/>
      <color theme="0"/>
      <name val="Calibri"/>
      <family val="2"/>
      <scheme val="minor"/>
    </font>
    <font>
      <b/>
      <i/>
      <sz val="11"/>
      <color theme="0"/>
      <name val="Calibri"/>
      <family val="2"/>
      <scheme val="minor"/>
    </font>
    <font>
      <b/>
      <i/>
      <sz val="11"/>
      <color theme="1"/>
      <name val="Calibri"/>
      <family val="2"/>
      <scheme val="minor"/>
    </font>
    <font>
      <sz val="10"/>
      <color theme="1"/>
      <name val="Tahoma"/>
      <family val="2"/>
    </font>
    <font>
      <sz val="10"/>
      <color rgb="FFC00000"/>
      <name val="Calibri"/>
      <family val="2"/>
      <scheme val="minor"/>
    </font>
    <font>
      <sz val="11"/>
      <color rgb="FF2A2A2A"/>
      <name val="Calibri"/>
      <family val="2"/>
      <scheme val="minor"/>
    </font>
    <font>
      <sz val="10"/>
      <color rgb="FF000000"/>
      <name val="Calibri"/>
      <family val="2"/>
      <scheme val="minor"/>
    </font>
    <font>
      <b/>
      <sz val="10"/>
      <color theme="0"/>
      <name val="Calibri"/>
      <family val="2"/>
      <scheme val="minor"/>
    </font>
    <font>
      <b/>
      <sz val="18"/>
      <name val="Calibri"/>
      <family val="2"/>
      <scheme val="minor"/>
    </font>
    <font>
      <b/>
      <sz val="16"/>
      <color theme="1"/>
      <name val="Calibri"/>
      <family val="2"/>
      <scheme val="minor"/>
    </font>
    <font>
      <b/>
      <i/>
      <sz val="12"/>
      <color theme="0"/>
      <name val="Calibri"/>
      <family val="2"/>
    </font>
  </fonts>
  <fills count="2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249977111117893"/>
        <bgColor indexed="64"/>
      </patternFill>
    </fill>
    <fill>
      <patternFill patternType="solid">
        <fgColor theme="6"/>
        <bgColor theme="6"/>
      </patternFill>
    </fill>
    <fill>
      <patternFill patternType="solid">
        <fgColor theme="2" tint="-0.499984740745262"/>
        <bgColor theme="6"/>
      </patternFill>
    </fill>
    <fill>
      <patternFill patternType="solid">
        <fgColor theme="6" tint="-0.499984740745262"/>
        <bgColor indexed="64"/>
      </patternFill>
    </fill>
    <fill>
      <patternFill patternType="solid">
        <fgColor theme="2" tint="-0.749992370372631"/>
        <bgColor indexed="64"/>
      </patternFill>
    </fill>
    <fill>
      <patternFill patternType="solid">
        <fgColor theme="1" tint="0.34998626667073579"/>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theme="4" tint="0.79995117038483843"/>
      </left>
      <right style="thin">
        <color theme="4" tint="0.79995117038483843"/>
      </right>
      <top style="thin">
        <color theme="4" tint="0.79995117038483843"/>
      </top>
      <bottom style="thin">
        <color theme="4" tint="0.79995117038483843"/>
      </bottom>
      <diagonal/>
    </border>
    <border>
      <left style="thin">
        <color theme="4" tint="0.79995117038483843"/>
      </left>
      <right/>
      <top style="thin">
        <color theme="4" tint="0.79995117038483843"/>
      </top>
      <bottom style="thin">
        <color theme="4" tint="0.79995117038483843"/>
      </bottom>
      <diagonal/>
    </border>
    <border>
      <left/>
      <right/>
      <top style="thin">
        <color theme="4" tint="0.79995117038483843"/>
      </top>
      <bottom style="thin">
        <color theme="4" tint="0.79995117038483843"/>
      </bottom>
      <diagonal/>
    </border>
    <border>
      <left/>
      <right style="thin">
        <color theme="4" tint="0.79995117038483843"/>
      </right>
      <top style="thin">
        <color theme="4" tint="0.79995117038483843"/>
      </top>
      <bottom style="thin">
        <color theme="4" tint="0.79995117038483843"/>
      </bottom>
      <diagonal/>
    </border>
    <border>
      <left style="thin">
        <color theme="4" tint="0.79992065187536243"/>
      </left>
      <right style="thin">
        <color theme="4" tint="0.79992065187536243"/>
      </right>
      <top style="thin">
        <color theme="4" tint="0.79992065187536243"/>
      </top>
      <bottom style="thin">
        <color theme="4" tint="0.79992065187536243"/>
      </bottom>
      <diagonal/>
    </border>
    <border>
      <left style="thin">
        <color theme="4" tint="0.79989013336588644"/>
      </left>
      <right/>
      <top style="thin">
        <color theme="4" tint="0.79992065187536243"/>
      </top>
      <bottom style="thin">
        <color theme="4" tint="0.7998901333658864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left>
      <right style="thin">
        <color theme="0"/>
      </right>
      <top style="thin">
        <color theme="0"/>
      </top>
      <bottom style="thin">
        <color theme="0"/>
      </bottom>
      <diagonal/>
    </border>
    <border>
      <left style="thin">
        <color theme="4" tint="0.79998168889431442"/>
      </left>
      <right style="thin">
        <color theme="4" tint="0.79998168889431442"/>
      </right>
      <top style="thin">
        <color theme="0"/>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8168889431442"/>
      </left>
      <right/>
      <top/>
      <bottom/>
      <diagonal/>
    </border>
    <border>
      <left style="thin">
        <color theme="4" tint="0.79998168889431442"/>
      </left>
      <right style="thin">
        <color theme="4" tint="0.79998168889431442"/>
      </right>
      <top/>
      <bottom style="thin">
        <color theme="4" tint="0.79998168889431442"/>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92065187536243"/>
      </left>
      <right style="thin">
        <color theme="4" tint="0.79992065187536243"/>
      </right>
      <top/>
      <bottom style="thin">
        <color theme="4" tint="0.79992065187536243"/>
      </bottom>
      <diagonal/>
    </border>
    <border>
      <left style="thin">
        <color theme="4" tint="0.79992065187536243"/>
      </left>
      <right style="thin">
        <color theme="4" tint="0.79992065187536243"/>
      </right>
      <top style="thin">
        <color theme="4" tint="0.79989013336588644"/>
      </top>
      <bottom style="thin">
        <color theme="4" tint="0.79989013336588644"/>
      </bottom>
      <diagonal/>
    </border>
    <border>
      <left style="thin">
        <color theme="4" tint="0.79992065187536243"/>
      </left>
      <right style="thin">
        <color theme="4" tint="0.79995117038483843"/>
      </right>
      <top style="thin">
        <color theme="4" tint="0.79989013336588644"/>
      </top>
      <bottom style="thin">
        <color theme="4" tint="0.79989013336588644"/>
      </bottom>
      <diagonal/>
    </border>
    <border>
      <left/>
      <right style="thin">
        <color theme="4" tint="0.79989013336588644"/>
      </right>
      <top style="thin">
        <color theme="4" tint="0.79992065187536243"/>
      </top>
      <bottom style="thin">
        <color theme="4" tint="0.79989013336588644"/>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6"/>
      </left>
      <right style="thin">
        <color theme="6"/>
      </right>
      <top style="thin">
        <color theme="6"/>
      </top>
      <bottom style="thin">
        <color theme="6"/>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0" tint="-0.14996795556505021"/>
      </bottom>
      <diagonal/>
    </border>
    <border>
      <left style="thin">
        <color theme="4" tint="0.79998168889431442"/>
      </left>
      <right/>
      <top style="thin">
        <color theme="4" tint="0.79998168889431442"/>
      </top>
      <bottom style="thin">
        <color theme="4" tint="0.79998168889431442"/>
      </bottom>
      <diagonal/>
    </border>
    <border>
      <left style="thin">
        <color theme="4" tint="0.79992065187536243"/>
      </left>
      <right style="thin">
        <color theme="4" tint="0.79989013336588644"/>
      </right>
      <top style="thin">
        <color theme="4" tint="0.79989013336588644"/>
      </top>
      <bottom style="thin">
        <color theme="4" tint="0.79989013336588644"/>
      </bottom>
      <diagonal/>
    </border>
    <border>
      <left/>
      <right/>
      <top/>
      <bottom style="thin">
        <color theme="4" tint="0.79995117038483843"/>
      </bottom>
      <diagonal/>
    </border>
  </borders>
  <cellStyleXfs count="7">
    <xf numFmtId="0" fontId="0" fillId="0" borderId="0"/>
    <xf numFmtId="178" fontId="5" fillId="0" borderId="0" applyFont="0" applyFill="0" applyBorder="0" applyAlignment="0" applyProtection="0"/>
    <xf numFmtId="0" fontId="5" fillId="0" borderId="0"/>
    <xf numFmtId="0" fontId="34" fillId="0" borderId="0"/>
    <xf numFmtId="0" fontId="9" fillId="0" borderId="0"/>
    <xf numFmtId="9" fontId="34" fillId="0" borderId="0" applyFont="0" applyFill="0" applyBorder="0" applyAlignment="0" applyProtection="0"/>
    <xf numFmtId="9" fontId="5" fillId="0" borderId="0" applyFont="0" applyFill="0" applyBorder="0" applyAlignment="0" applyProtection="0"/>
  </cellStyleXfs>
  <cellXfs count="556">
    <xf numFmtId="0" fontId="0" fillId="0" borderId="0" xfId="0"/>
    <xf numFmtId="0" fontId="0" fillId="0" borderId="0" xfId="0" applyFill="1"/>
    <xf numFmtId="0" fontId="38" fillId="0" borderId="0" xfId="0" applyFont="1" applyFill="1" applyBorder="1" applyAlignment="1">
      <alignment horizontal="center" vertical="center"/>
    </xf>
    <xf numFmtId="0" fontId="38" fillId="0" borderId="0" xfId="0" applyFont="1" applyFill="1" applyAlignment="1">
      <alignment horizontal="center" vertical="center"/>
    </xf>
    <xf numFmtId="0" fontId="39" fillId="0" borderId="0" xfId="0" applyFont="1" applyFill="1" applyBorder="1" applyAlignment="1">
      <alignment vertical="center" wrapText="1"/>
    </xf>
    <xf numFmtId="0" fontId="38" fillId="0" borderId="0" xfId="0" applyFont="1" applyFill="1" applyAlignment="1">
      <alignment vertical="center" wrapText="1"/>
    </xf>
    <xf numFmtId="0" fontId="39" fillId="0" borderId="0" xfId="0" applyFont="1" applyFill="1" applyAlignment="1">
      <alignment vertical="center" wrapText="1"/>
    </xf>
    <xf numFmtId="0" fontId="38" fillId="0" borderId="0" xfId="0" applyFont="1" applyFill="1" applyBorder="1" applyAlignment="1">
      <alignment vertical="center" wrapText="1"/>
    </xf>
    <xf numFmtId="9" fontId="38" fillId="0" borderId="0" xfId="0" applyNumberFormat="1" applyFont="1" applyFill="1" applyAlignment="1">
      <alignment horizontal="left" vertical="center" wrapText="1"/>
    </xf>
    <xf numFmtId="0" fontId="37" fillId="0" borderId="0" xfId="0" applyFont="1" applyFill="1" applyAlignment="1">
      <alignment vertical="center"/>
    </xf>
    <xf numFmtId="0" fontId="39" fillId="4" borderId="0" xfId="0" applyFont="1" applyFill="1" applyAlignment="1">
      <alignment horizontal="center" vertical="center"/>
    </xf>
    <xf numFmtId="0" fontId="39" fillId="4" borderId="0" xfId="0" applyFont="1" applyFill="1" applyAlignment="1">
      <alignment horizontal="center" vertical="center" wrapText="1"/>
    </xf>
    <xf numFmtId="0" fontId="0" fillId="0" borderId="0" xfId="0" applyFill="1" applyAlignment="1">
      <alignment horizontal="justify" vertical="center" wrapText="1"/>
    </xf>
    <xf numFmtId="0" fontId="37" fillId="0" borderId="0" xfId="0" applyFont="1" applyFill="1" applyAlignment="1">
      <alignment horizontal="justify" vertical="center" wrapText="1"/>
    </xf>
    <xf numFmtId="0" fontId="0" fillId="0" borderId="0" xfId="0" applyFill="1" applyBorder="1"/>
    <xf numFmtId="41" fontId="38" fillId="0" borderId="0" xfId="0" applyNumberFormat="1" applyFont="1" applyAlignment="1">
      <alignment horizontal="right" vertical="center"/>
    </xf>
    <xf numFmtId="41" fontId="39" fillId="0" borderId="0" xfId="0" applyNumberFormat="1" applyFont="1" applyAlignment="1">
      <alignment horizontal="right" vertical="center"/>
    </xf>
    <xf numFmtId="49" fontId="37" fillId="0" borderId="0" xfId="0" applyNumberFormat="1" applyFont="1" applyAlignment="1">
      <alignment horizontal="center" vertical="center"/>
    </xf>
    <xf numFmtId="41" fontId="39" fillId="5" borderId="17" xfId="0" applyNumberFormat="1" applyFont="1" applyFill="1" applyBorder="1" applyAlignment="1">
      <alignment horizontal="right" vertical="center"/>
    </xf>
    <xf numFmtId="0" fontId="39" fillId="5" borderId="18" xfId="0" applyFont="1" applyFill="1" applyBorder="1" applyAlignment="1">
      <alignment horizontal="center" vertical="center"/>
    </xf>
    <xf numFmtId="0" fontId="39" fillId="5" borderId="19" xfId="0" applyFont="1" applyFill="1" applyBorder="1" applyAlignment="1">
      <alignment horizontal="center" vertical="center"/>
    </xf>
    <xf numFmtId="0" fontId="40" fillId="5" borderId="20" xfId="0" applyFont="1" applyFill="1" applyBorder="1" applyAlignment="1">
      <alignment horizontal="right" vertical="center" wrapText="1"/>
    </xf>
    <xf numFmtId="0" fontId="37" fillId="0" borderId="0" xfId="0" applyFont="1" applyAlignment="1">
      <alignment horizontal="center" vertical="center" wrapText="1"/>
    </xf>
    <xf numFmtId="0" fontId="39" fillId="6" borderId="21" xfId="0" applyFont="1" applyFill="1" applyBorder="1" applyAlignment="1">
      <alignment horizontal="center" vertical="center"/>
    </xf>
    <xf numFmtId="0" fontId="39" fillId="6" borderId="21" xfId="0" applyFont="1" applyFill="1" applyBorder="1" applyAlignment="1">
      <alignment vertical="center" wrapText="1"/>
    </xf>
    <xf numFmtId="0" fontId="38" fillId="0" borderId="21" xfId="0" applyFont="1" applyFill="1" applyBorder="1" applyAlignment="1">
      <alignment horizontal="center" vertical="center"/>
    </xf>
    <xf numFmtId="0" fontId="38" fillId="0" borderId="21" xfId="0" applyFont="1" applyFill="1" applyBorder="1" applyAlignment="1">
      <alignment vertical="center" wrapText="1"/>
    </xf>
    <xf numFmtId="0" fontId="38" fillId="5" borderId="21" xfId="0" applyFont="1" applyFill="1" applyBorder="1" applyAlignment="1">
      <alignment horizontal="center" vertical="center"/>
    </xf>
    <xf numFmtId="0" fontId="39" fillId="5" borderId="21" xfId="0" applyFont="1" applyFill="1" applyBorder="1" applyAlignment="1">
      <alignment vertical="center" wrapText="1"/>
    </xf>
    <xf numFmtId="0" fontId="38" fillId="6" borderId="21" xfId="0" applyFont="1" applyFill="1" applyBorder="1" applyAlignment="1">
      <alignment horizontal="center" vertical="center"/>
    </xf>
    <xf numFmtId="0" fontId="38" fillId="6" borderId="21" xfId="0" applyFont="1" applyFill="1" applyBorder="1" applyAlignment="1">
      <alignment vertical="center" wrapText="1"/>
    </xf>
    <xf numFmtId="41" fontId="39" fillId="6" borderId="21" xfId="0" applyNumberFormat="1" applyFont="1" applyFill="1" applyBorder="1" applyAlignment="1">
      <alignment horizontal="right" vertical="center"/>
    </xf>
    <xf numFmtId="0" fontId="37" fillId="0" borderId="0" xfId="0" applyFont="1"/>
    <xf numFmtId="41" fontId="39" fillId="5" borderId="21" xfId="0" applyNumberFormat="1" applyFont="1" applyFill="1" applyBorder="1" applyAlignment="1">
      <alignment horizontal="right" vertical="center"/>
    </xf>
    <xf numFmtId="0" fontId="41" fillId="7" borderId="22" xfId="0" applyFont="1" applyFill="1" applyBorder="1" applyAlignment="1">
      <alignment vertical="center"/>
    </xf>
    <xf numFmtId="0" fontId="41" fillId="0" borderId="0" xfId="0" applyFont="1" applyAlignment="1">
      <alignment vertical="center"/>
    </xf>
    <xf numFmtId="41" fontId="38" fillId="0" borderId="21" xfId="0" applyNumberFormat="1" applyFont="1" applyBorder="1" applyAlignment="1" applyProtection="1">
      <alignment horizontal="right" vertical="center"/>
      <protection locked="0"/>
    </xf>
    <xf numFmtId="0" fontId="38" fillId="0" borderId="0" xfId="0" applyFont="1" applyAlignment="1">
      <alignment vertical="center"/>
    </xf>
    <xf numFmtId="165" fontId="39" fillId="8" borderId="23" xfId="0" applyNumberFormat="1" applyFont="1" applyFill="1" applyBorder="1" applyAlignment="1">
      <alignment horizontal="center" vertical="center"/>
    </xf>
    <xf numFmtId="0" fontId="42" fillId="8" borderId="23" xfId="0" applyFont="1" applyFill="1" applyBorder="1" applyAlignment="1">
      <alignment horizontal="left" vertical="center" wrapText="1"/>
    </xf>
    <xf numFmtId="165" fontId="39" fillId="9" borderId="23" xfId="0" applyNumberFormat="1" applyFont="1" applyFill="1" applyBorder="1" applyAlignment="1">
      <alignment horizontal="center" vertical="center"/>
    </xf>
    <xf numFmtId="0" fontId="42" fillId="9" borderId="23" xfId="0" applyFont="1" applyFill="1" applyBorder="1" applyAlignment="1">
      <alignment horizontal="left" vertical="center" wrapText="1"/>
    </xf>
    <xf numFmtId="165" fontId="39" fillId="10" borderId="23" xfId="0" applyNumberFormat="1" applyFont="1" applyFill="1" applyBorder="1" applyAlignment="1">
      <alignment horizontal="center" vertical="center"/>
    </xf>
    <xf numFmtId="0" fontId="43" fillId="0" borderId="23" xfId="0" applyFont="1" applyFill="1" applyBorder="1" applyAlignment="1">
      <alignment horizontal="left" vertical="center" wrapText="1"/>
    </xf>
    <xf numFmtId="0" fontId="43" fillId="0" borderId="23" xfId="0" applyFont="1" applyFill="1" applyBorder="1" applyAlignment="1">
      <alignment vertical="center" wrapText="1"/>
    </xf>
    <xf numFmtId="165" fontId="42" fillId="9" borderId="23" xfId="0" applyNumberFormat="1" applyFont="1" applyFill="1" applyBorder="1" applyAlignment="1">
      <alignment horizontal="center" vertical="center"/>
    </xf>
    <xf numFmtId="0" fontId="42" fillId="9" borderId="23" xfId="0" applyFont="1" applyFill="1" applyBorder="1" applyAlignment="1">
      <alignment vertical="center" wrapText="1"/>
    </xf>
    <xf numFmtId="0" fontId="42" fillId="8" borderId="23" xfId="0" applyFont="1" applyFill="1" applyBorder="1" applyAlignment="1">
      <alignment vertical="center" wrapText="1"/>
    </xf>
    <xf numFmtId="165" fontId="42" fillId="8" borderId="23" xfId="0" applyNumberFormat="1" applyFont="1" applyFill="1" applyBorder="1" applyAlignment="1">
      <alignment horizontal="center" vertical="center"/>
    </xf>
    <xf numFmtId="0" fontId="42" fillId="10" borderId="23" xfId="0" applyFont="1" applyFill="1" applyBorder="1" applyAlignment="1">
      <alignment horizontal="left" vertical="center" wrapText="1"/>
    </xf>
    <xf numFmtId="0" fontId="42" fillId="10" borderId="23" xfId="0" applyFont="1" applyFill="1" applyBorder="1" applyAlignment="1">
      <alignment vertical="center" wrapText="1"/>
    </xf>
    <xf numFmtId="165" fontId="42" fillId="10" borderId="23" xfId="0" applyNumberFormat="1" applyFont="1" applyFill="1" applyBorder="1" applyAlignment="1">
      <alignment horizontal="center" vertical="center"/>
    </xf>
    <xf numFmtId="41" fontId="38" fillId="8" borderId="23" xfId="0" applyNumberFormat="1" applyFont="1" applyFill="1" applyBorder="1" applyAlignment="1">
      <alignment vertical="center"/>
    </xf>
    <xf numFmtId="41" fontId="38" fillId="9" borderId="23" xfId="0" applyNumberFormat="1" applyFont="1" applyFill="1" applyBorder="1" applyAlignment="1">
      <alignment vertical="center"/>
    </xf>
    <xf numFmtId="41" fontId="38" fillId="10" borderId="23" xfId="0" applyNumberFormat="1" applyFont="1" applyFill="1" applyBorder="1" applyAlignment="1">
      <alignment vertical="center"/>
    </xf>
    <xf numFmtId="41" fontId="38" fillId="0" borderId="23" xfId="0" applyNumberFormat="1" applyFont="1" applyBorder="1" applyAlignment="1">
      <alignment vertical="center"/>
    </xf>
    <xf numFmtId="41" fontId="42" fillId="9" borderId="23" xfId="0" applyNumberFormat="1" applyFont="1" applyFill="1" applyBorder="1" applyAlignment="1">
      <alignment vertical="center"/>
    </xf>
    <xf numFmtId="41" fontId="42" fillId="10" borderId="23" xfId="0" applyNumberFormat="1" applyFont="1" applyFill="1" applyBorder="1" applyAlignment="1">
      <alignment vertical="center"/>
    </xf>
    <xf numFmtId="41" fontId="42" fillId="0" borderId="23" xfId="0" applyNumberFormat="1" applyFont="1" applyBorder="1" applyAlignment="1">
      <alignment vertical="center"/>
    </xf>
    <xf numFmtId="41" fontId="42" fillId="8" borderId="23" xfId="0" applyNumberFormat="1" applyFont="1" applyFill="1" applyBorder="1" applyAlignment="1">
      <alignment vertical="center"/>
    </xf>
    <xf numFmtId="41" fontId="39" fillId="8" borderId="23" xfId="0" applyNumberFormat="1" applyFont="1" applyFill="1" applyBorder="1" applyAlignment="1">
      <alignment vertical="center"/>
    </xf>
    <xf numFmtId="41" fontId="38" fillId="0" borderId="23" xfId="0" applyNumberFormat="1" applyFont="1" applyFill="1" applyBorder="1" applyAlignment="1">
      <alignment vertical="center"/>
    </xf>
    <xf numFmtId="41" fontId="38" fillId="0" borderId="23" xfId="0" applyNumberFormat="1" applyFont="1" applyBorder="1" applyAlignment="1" applyProtection="1">
      <alignment vertical="center"/>
      <protection locked="0"/>
    </xf>
    <xf numFmtId="0" fontId="35" fillId="11" borderId="24" xfId="0" applyFont="1" applyFill="1" applyBorder="1" applyAlignment="1">
      <alignment vertical="center"/>
    </xf>
    <xf numFmtId="49" fontId="44" fillId="0" borderId="25" xfId="4" applyNumberFormat="1" applyFont="1" applyFill="1" applyBorder="1" applyAlignment="1" applyProtection="1">
      <alignment vertical="center" wrapText="1"/>
      <protection locked="0"/>
    </xf>
    <xf numFmtId="3" fontId="44" fillId="0" borderId="25" xfId="4" applyNumberFormat="1" applyFont="1" applyFill="1" applyBorder="1" applyAlignment="1" applyProtection="1">
      <alignment horizontal="center" vertical="center"/>
      <protection locked="0"/>
    </xf>
    <xf numFmtId="3" fontId="44" fillId="0" borderId="25" xfId="4" applyNumberFormat="1" applyFont="1" applyFill="1" applyBorder="1" applyAlignment="1" applyProtection="1">
      <alignment horizontal="right" vertical="center"/>
      <protection locked="0"/>
    </xf>
    <xf numFmtId="3" fontId="44" fillId="0" borderId="25" xfId="4" applyNumberFormat="1" applyFont="1" applyFill="1" applyBorder="1" applyAlignment="1" applyProtection="1">
      <alignment vertical="center"/>
      <protection locked="0"/>
    </xf>
    <xf numFmtId="0" fontId="44" fillId="3" borderId="0" xfId="2" applyFont="1" applyFill="1" applyProtection="1"/>
    <xf numFmtId="0" fontId="44" fillId="0" borderId="0" xfId="2" applyFont="1" applyProtection="1"/>
    <xf numFmtId="0" fontId="44" fillId="3" borderId="0" xfId="2" applyFont="1" applyFill="1" applyProtection="1">
      <protection locked="0"/>
    </xf>
    <xf numFmtId="0" fontId="44" fillId="0" borderId="0" xfId="2" applyFont="1" applyProtection="1">
      <protection locked="0"/>
    </xf>
    <xf numFmtId="49" fontId="44" fillId="2" borderId="1" xfId="4" applyNumberFormat="1" applyFont="1" applyFill="1" applyBorder="1" applyAlignment="1" applyProtection="1">
      <alignment vertical="center" wrapText="1"/>
    </xf>
    <xf numFmtId="49" fontId="44" fillId="0" borderId="1" xfId="4" applyNumberFormat="1" applyFont="1" applyFill="1" applyBorder="1" applyAlignment="1" applyProtection="1">
      <alignment vertical="center" wrapText="1"/>
      <protection locked="0"/>
    </xf>
    <xf numFmtId="0" fontId="0" fillId="0" borderId="0" xfId="0" applyFont="1"/>
    <xf numFmtId="3" fontId="44" fillId="0" borderId="1" xfId="4" applyNumberFormat="1" applyFont="1" applyFill="1" applyBorder="1" applyAlignment="1" applyProtection="1">
      <alignment horizontal="center" vertical="center"/>
      <protection locked="0"/>
    </xf>
    <xf numFmtId="3" fontId="44" fillId="2" borderId="1" xfId="4" applyNumberFormat="1" applyFont="1" applyFill="1" applyBorder="1" applyAlignment="1" applyProtection="1">
      <alignment horizontal="right" vertical="center"/>
    </xf>
    <xf numFmtId="3" fontId="44" fillId="2" borderId="1" xfId="4" applyNumberFormat="1" applyFont="1" applyFill="1" applyBorder="1" applyAlignment="1" applyProtection="1">
      <alignment vertical="center"/>
    </xf>
    <xf numFmtId="0" fontId="45" fillId="0" borderId="0" xfId="2" applyFont="1" applyProtection="1"/>
    <xf numFmtId="0" fontId="45" fillId="3" borderId="0" xfId="2" applyFont="1" applyFill="1" applyProtection="1"/>
    <xf numFmtId="0" fontId="44" fillId="0" borderId="0" xfId="4" applyFont="1" applyAlignment="1" applyProtection="1">
      <alignment vertical="center"/>
    </xf>
    <xf numFmtId="0" fontId="44" fillId="0" borderId="0" xfId="4" applyFont="1" applyAlignment="1" applyProtection="1">
      <alignment horizontal="center" vertical="center"/>
    </xf>
    <xf numFmtId="3" fontId="44" fillId="0" borderId="0" xfId="4" applyNumberFormat="1" applyFont="1" applyAlignment="1" applyProtection="1">
      <alignment horizontal="center" vertical="center"/>
    </xf>
    <xf numFmtId="3" fontId="44" fillId="0" borderId="0" xfId="4" applyNumberFormat="1" applyFont="1" applyAlignment="1" applyProtection="1">
      <alignment horizontal="right" vertical="center"/>
    </xf>
    <xf numFmtId="3" fontId="44" fillId="0" borderId="0" xfId="2" applyNumberFormat="1" applyFont="1" applyProtection="1"/>
    <xf numFmtId="3" fontId="44" fillId="0" borderId="0" xfId="2" applyNumberFormat="1" applyFont="1" applyAlignment="1" applyProtection="1">
      <alignment horizontal="right"/>
    </xf>
    <xf numFmtId="0" fontId="46" fillId="3" borderId="0" xfId="2" applyFont="1" applyFill="1" applyAlignment="1" applyProtection="1">
      <alignment vertical="center"/>
    </xf>
    <xf numFmtId="0" fontId="46" fillId="0" borderId="0" xfId="2" applyFont="1" applyAlignment="1" applyProtection="1">
      <alignment vertical="center"/>
    </xf>
    <xf numFmtId="3" fontId="36" fillId="11" borderId="24" xfId="4" applyNumberFormat="1" applyFont="1" applyFill="1" applyBorder="1" applyAlignment="1" applyProtection="1">
      <alignment horizontal="center" vertical="center" wrapText="1"/>
    </xf>
    <xf numFmtId="0" fontId="45" fillId="7" borderId="0" xfId="4" applyFont="1" applyFill="1" applyAlignment="1" applyProtection="1">
      <alignment vertical="center"/>
    </xf>
    <xf numFmtId="0" fontId="45" fillId="7" borderId="0" xfId="4" applyFont="1" applyFill="1" applyAlignment="1" applyProtection="1">
      <alignment horizontal="center" vertical="center"/>
    </xf>
    <xf numFmtId="0" fontId="45" fillId="7" borderId="0" xfId="2" applyFont="1" applyFill="1" applyProtection="1"/>
    <xf numFmtId="3" fontId="45" fillId="7" borderId="0" xfId="4" applyNumberFormat="1" applyFont="1" applyFill="1" applyAlignment="1" applyProtection="1">
      <alignment horizontal="center" vertical="center"/>
    </xf>
    <xf numFmtId="3" fontId="45" fillId="7" borderId="0" xfId="4" applyNumberFormat="1" applyFont="1" applyFill="1" applyAlignment="1" applyProtection="1">
      <alignment horizontal="right" vertical="center"/>
    </xf>
    <xf numFmtId="3" fontId="47" fillId="7" borderId="0" xfId="4" applyNumberFormat="1" applyFont="1" applyFill="1" applyAlignment="1" applyProtection="1">
      <alignment horizontal="right" vertical="center"/>
    </xf>
    <xf numFmtId="3" fontId="47" fillId="7" borderId="2" xfId="4" applyNumberFormat="1" applyFont="1" applyFill="1" applyBorder="1" applyAlignment="1" applyProtection="1">
      <alignment horizontal="right" vertical="center"/>
    </xf>
    <xf numFmtId="0" fontId="0" fillId="0" borderId="25" xfId="0" applyFont="1" applyBorder="1" applyProtection="1">
      <protection locked="0"/>
    </xf>
    <xf numFmtId="3" fontId="44" fillId="12" borderId="3" xfId="2" applyNumberFormat="1" applyFont="1" applyFill="1" applyBorder="1" applyAlignment="1" applyProtection="1">
      <alignment vertical="center"/>
    </xf>
    <xf numFmtId="3" fontId="47" fillId="13" borderId="3" xfId="2" applyNumberFormat="1" applyFont="1" applyFill="1" applyBorder="1" applyProtection="1"/>
    <xf numFmtId="3" fontId="47" fillId="7" borderId="3" xfId="2" applyNumberFormat="1" applyFont="1" applyFill="1" applyBorder="1" applyProtection="1"/>
    <xf numFmtId="37" fontId="47" fillId="13" borderId="3" xfId="2" applyNumberFormat="1" applyFont="1" applyFill="1" applyBorder="1" applyProtection="1"/>
    <xf numFmtId="41" fontId="38" fillId="0" borderId="21" xfId="0" applyNumberFormat="1" applyFont="1" applyBorder="1" applyAlignment="1" applyProtection="1">
      <alignment horizontal="right" vertical="center"/>
    </xf>
    <xf numFmtId="0" fontId="38" fillId="0" borderId="0" xfId="0" applyFont="1" applyFill="1" applyBorder="1" applyAlignment="1">
      <alignment horizontal="center" vertical="center"/>
    </xf>
    <xf numFmtId="0" fontId="38" fillId="0" borderId="0" xfId="0" applyFont="1" applyFill="1" applyBorder="1" applyAlignment="1">
      <alignment vertical="center" wrapText="1"/>
    </xf>
    <xf numFmtId="0" fontId="38" fillId="0" borderId="0" xfId="0" applyFont="1" applyFill="1" applyAlignment="1">
      <alignment horizontal="center" vertical="center"/>
    </xf>
    <xf numFmtId="0" fontId="38" fillId="0" borderId="0" xfId="0" applyFont="1" applyFill="1" applyAlignment="1">
      <alignment vertical="center" wrapText="1"/>
    </xf>
    <xf numFmtId="9" fontId="38" fillId="0" borderId="0" xfId="0" applyNumberFormat="1" applyFont="1" applyFill="1" applyAlignment="1">
      <alignment vertical="center" wrapText="1"/>
    </xf>
    <xf numFmtId="0" fontId="0" fillId="0" borderId="0" xfId="0"/>
    <xf numFmtId="0" fontId="48" fillId="6" borderId="21" xfId="0" applyFont="1" applyFill="1" applyBorder="1" applyAlignment="1">
      <alignment vertical="center" wrapText="1"/>
    </xf>
    <xf numFmtId="0" fontId="48" fillId="6" borderId="21" xfId="0" applyFont="1" applyFill="1" applyBorder="1" applyAlignment="1">
      <alignment horizontal="center" vertical="center"/>
    </xf>
    <xf numFmtId="0" fontId="44" fillId="0" borderId="21" xfId="0" applyFont="1" applyFill="1" applyBorder="1" applyAlignment="1">
      <alignment vertical="center" wrapText="1"/>
    </xf>
    <xf numFmtId="0" fontId="44" fillId="5" borderId="21" xfId="0" applyFont="1" applyFill="1" applyBorder="1" applyAlignment="1">
      <alignment horizontal="center" vertical="center"/>
    </xf>
    <xf numFmtId="0" fontId="44" fillId="6" borderId="21" xfId="0" applyFont="1" applyFill="1" applyBorder="1" applyAlignment="1">
      <alignment horizontal="center" vertical="center"/>
    </xf>
    <xf numFmtId="41" fontId="38" fillId="6" borderId="21" xfId="0" applyNumberFormat="1" applyFont="1" applyFill="1" applyBorder="1" applyAlignment="1" applyProtection="1">
      <alignment horizontal="right" vertical="center"/>
    </xf>
    <xf numFmtId="0" fontId="48" fillId="5" borderId="21" xfId="0" applyFont="1" applyFill="1" applyBorder="1" applyAlignment="1">
      <alignment vertical="center" wrapText="1"/>
    </xf>
    <xf numFmtId="0" fontId="0" fillId="0" borderId="0" xfId="0"/>
    <xf numFmtId="49" fontId="36" fillId="11" borderId="0" xfId="0" applyNumberFormat="1" applyFont="1" applyFill="1" applyBorder="1" applyAlignment="1">
      <alignment horizontal="center" vertical="center"/>
    </xf>
    <xf numFmtId="49" fontId="36" fillId="11" borderId="0" xfId="0" applyNumberFormat="1" applyFont="1" applyFill="1" applyAlignment="1">
      <alignment horizontal="center" vertical="center"/>
    </xf>
    <xf numFmtId="0" fontId="0" fillId="0" borderId="0" xfId="0"/>
    <xf numFmtId="10" fontId="48" fillId="12" borderId="3" xfId="5" applyNumberFormat="1" applyFont="1" applyFill="1" applyBorder="1" applyAlignment="1" applyProtection="1">
      <alignment horizontal="center" vertical="center"/>
    </xf>
    <xf numFmtId="10" fontId="47" fillId="13" borderId="3" xfId="5" applyNumberFormat="1" applyFont="1" applyFill="1" applyBorder="1" applyAlignment="1" applyProtection="1">
      <alignment horizontal="center" vertical="center"/>
    </xf>
    <xf numFmtId="10" fontId="47" fillId="7" borderId="3" xfId="5" applyNumberFormat="1" applyFont="1" applyFill="1" applyBorder="1" applyAlignment="1" applyProtection="1">
      <alignment horizontal="center" vertical="center"/>
    </xf>
    <xf numFmtId="49" fontId="49" fillId="11" borderId="0" xfId="0" applyNumberFormat="1" applyFont="1" applyFill="1" applyAlignment="1">
      <alignment horizontal="center" vertical="center"/>
    </xf>
    <xf numFmtId="0" fontId="50" fillId="0" borderId="0" xfId="0" applyFont="1"/>
    <xf numFmtId="49" fontId="51" fillId="0" borderId="0" xfId="0" applyNumberFormat="1" applyFont="1" applyAlignment="1">
      <alignment horizontal="center" vertical="center"/>
    </xf>
    <xf numFmtId="172" fontId="38" fillId="0" borderId="0" xfId="0" applyNumberFormat="1" applyFont="1" applyFill="1" applyBorder="1" applyAlignment="1">
      <alignment horizontal="right" vertical="center"/>
    </xf>
    <xf numFmtId="172" fontId="38" fillId="0" borderId="0" xfId="0" applyNumberFormat="1" applyFont="1" applyFill="1" applyBorder="1" applyAlignment="1">
      <alignment horizontal="right" vertical="center"/>
    </xf>
    <xf numFmtId="172" fontId="38" fillId="0" borderId="0" xfId="0" applyNumberFormat="1" applyFont="1" applyFill="1" applyAlignment="1">
      <alignment horizontal="right" vertical="center"/>
    </xf>
    <xf numFmtId="172" fontId="38" fillId="0" borderId="0" xfId="0" applyNumberFormat="1" applyFont="1" applyFill="1" applyAlignment="1">
      <alignment horizontal="right" vertical="center"/>
    </xf>
    <xf numFmtId="0" fontId="38" fillId="0" borderId="0" xfId="0" applyFont="1" applyFill="1" applyAlignment="1">
      <alignment horizontal="right" vertical="center"/>
    </xf>
    <xf numFmtId="0" fontId="0" fillId="0" borderId="0" xfId="0"/>
    <xf numFmtId="0" fontId="52" fillId="10" borderId="23" xfId="0" applyFont="1" applyFill="1" applyBorder="1" applyAlignment="1">
      <alignment horizontal="left" vertical="center" wrapText="1"/>
    </xf>
    <xf numFmtId="165" fontId="38" fillId="0" borderId="23" xfId="0" applyNumberFormat="1" applyFont="1" applyBorder="1" applyAlignment="1">
      <alignment horizontal="center" vertical="center"/>
    </xf>
    <xf numFmtId="165" fontId="53" fillId="0" borderId="23" xfId="0" applyNumberFormat="1" applyFont="1" applyBorder="1" applyAlignment="1">
      <alignment horizontal="center" vertical="center"/>
    </xf>
    <xf numFmtId="165" fontId="38" fillId="0" borderId="23" xfId="0" applyNumberFormat="1" applyFont="1" applyFill="1" applyBorder="1" applyAlignment="1">
      <alignment horizontal="center" vertical="center"/>
    </xf>
    <xf numFmtId="167" fontId="39" fillId="10" borderId="23" xfId="0" applyNumberFormat="1" applyFont="1" applyFill="1" applyBorder="1" applyAlignment="1">
      <alignment horizontal="center" vertical="center"/>
    </xf>
    <xf numFmtId="167" fontId="38" fillId="0" borderId="23" xfId="0" applyNumberFormat="1" applyFont="1" applyBorder="1" applyAlignment="1">
      <alignment horizontal="center" vertical="center"/>
    </xf>
    <xf numFmtId="0" fontId="38" fillId="0" borderId="23" xfId="0" applyFont="1" applyBorder="1" applyAlignment="1">
      <alignment horizontal="center" vertical="center"/>
    </xf>
    <xf numFmtId="0" fontId="37" fillId="0" borderId="23" xfId="0" applyFont="1" applyBorder="1" applyAlignment="1">
      <alignment horizontal="center" vertical="center" wrapText="1"/>
    </xf>
    <xf numFmtId="0" fontId="0" fillId="0" borderId="23" xfId="0" applyBorder="1" applyAlignment="1">
      <alignment vertical="center"/>
    </xf>
    <xf numFmtId="0" fontId="1" fillId="0" borderId="23" xfId="0" applyFont="1" applyBorder="1" applyAlignment="1">
      <alignment vertical="center"/>
    </xf>
    <xf numFmtId="0" fontId="54" fillId="0" borderId="23" xfId="0" applyFont="1" applyBorder="1" applyAlignment="1">
      <alignment vertical="center" wrapText="1"/>
    </xf>
    <xf numFmtId="0" fontId="38" fillId="0" borderId="23" xfId="0" applyFont="1" applyBorder="1"/>
    <xf numFmtId="0" fontId="8" fillId="0" borderId="23" xfId="0" applyFont="1" applyBorder="1"/>
    <xf numFmtId="165" fontId="2" fillId="0" borderId="23" xfId="0" applyNumberFormat="1" applyFont="1" applyBorder="1" applyAlignment="1">
      <alignment horizontal="center" vertical="center"/>
    </xf>
    <xf numFmtId="0" fontId="42" fillId="0" borderId="23" xfId="0" applyFont="1" applyFill="1" applyBorder="1" applyAlignment="1">
      <alignment wrapText="1"/>
    </xf>
    <xf numFmtId="41" fontId="1" fillId="0" borderId="23" xfId="0" applyNumberFormat="1" applyFont="1" applyBorder="1"/>
    <xf numFmtId="0" fontId="1" fillId="0" borderId="23" xfId="0" applyFont="1" applyBorder="1"/>
    <xf numFmtId="41" fontId="0" fillId="0" borderId="23" xfId="0" applyNumberFormat="1" applyBorder="1"/>
    <xf numFmtId="0" fontId="0" fillId="0" borderId="23" xfId="0" applyBorder="1"/>
    <xf numFmtId="0" fontId="38" fillId="0" borderId="23" xfId="0" applyFont="1" applyFill="1" applyBorder="1" applyAlignment="1">
      <alignment wrapText="1"/>
    </xf>
    <xf numFmtId="0" fontId="37" fillId="0" borderId="26" xfId="0" applyFont="1" applyBorder="1" applyAlignment="1">
      <alignment horizontal="center" vertical="center" wrapText="1"/>
    </xf>
    <xf numFmtId="0" fontId="0" fillId="0" borderId="26" xfId="0" applyBorder="1" applyAlignment="1">
      <alignment vertical="center"/>
    </xf>
    <xf numFmtId="0" fontId="1" fillId="0" borderId="26" xfId="0" applyFont="1" applyBorder="1" applyAlignment="1">
      <alignment vertical="center"/>
    </xf>
    <xf numFmtId="0" fontId="38" fillId="0" borderId="26" xfId="0" applyFont="1" applyBorder="1"/>
    <xf numFmtId="0" fontId="8" fillId="0" borderId="26" xfId="0" applyFont="1" applyBorder="1"/>
    <xf numFmtId="0" fontId="1" fillId="0" borderId="26" xfId="0" applyFont="1" applyBorder="1"/>
    <xf numFmtId="0" fontId="0" fillId="0" borderId="26" xfId="0" applyBorder="1"/>
    <xf numFmtId="0" fontId="0" fillId="0" borderId="27" xfId="0" applyBorder="1" applyAlignment="1">
      <alignment vertical="center"/>
    </xf>
    <xf numFmtId="0" fontId="1" fillId="0" borderId="27" xfId="0" applyFont="1" applyBorder="1" applyAlignment="1">
      <alignment vertical="center"/>
    </xf>
    <xf numFmtId="0" fontId="38" fillId="0" borderId="27" xfId="0" applyFont="1" applyBorder="1"/>
    <xf numFmtId="0" fontId="1" fillId="0" borderId="27" xfId="0" applyFont="1" applyBorder="1"/>
    <xf numFmtId="0" fontId="0" fillId="0" borderId="27" xfId="0" applyBorder="1"/>
    <xf numFmtId="41" fontId="42" fillId="10" borderId="23" xfId="0" applyNumberFormat="1" applyFont="1" applyFill="1" applyBorder="1" applyAlignment="1">
      <alignment horizontal="left" vertical="center" wrapText="1"/>
    </xf>
    <xf numFmtId="166" fontId="42" fillId="9" borderId="23" xfId="0" applyNumberFormat="1" applyFont="1" applyFill="1" applyBorder="1" applyAlignment="1">
      <alignment horizontal="center" vertical="center"/>
    </xf>
    <xf numFmtId="0" fontId="43" fillId="0" borderId="23" xfId="0" applyFont="1" applyFill="1" applyBorder="1" applyAlignment="1">
      <alignment horizontal="justify" vertical="center" wrapText="1"/>
    </xf>
    <xf numFmtId="0" fontId="55" fillId="10" borderId="23" xfId="0" applyFont="1" applyFill="1" applyBorder="1" applyAlignment="1">
      <alignment horizontal="left" vertical="center" wrapText="1"/>
    </xf>
    <xf numFmtId="0" fontId="37" fillId="0" borderId="0" xfId="0" applyFont="1" applyBorder="1" applyAlignment="1">
      <alignment horizontal="center" vertical="center" wrapText="1"/>
    </xf>
    <xf numFmtId="165" fontId="39" fillId="8" borderId="28" xfId="0" applyNumberFormat="1" applyFont="1" applyFill="1" applyBorder="1" applyAlignment="1">
      <alignment horizontal="center" vertical="center"/>
    </xf>
    <xf numFmtId="0" fontId="42" fillId="8" borderId="28" xfId="0" applyFont="1" applyFill="1" applyBorder="1" applyAlignment="1">
      <alignment horizontal="left" vertical="center" wrapText="1"/>
    </xf>
    <xf numFmtId="41" fontId="38" fillId="8" borderId="28" xfId="0" applyNumberFormat="1" applyFont="1" applyFill="1" applyBorder="1" applyAlignment="1">
      <alignment vertical="center"/>
    </xf>
    <xf numFmtId="41" fontId="39" fillId="8" borderId="28" xfId="0" applyNumberFormat="1" applyFont="1" applyFill="1" applyBorder="1" applyAlignment="1">
      <alignment vertical="center"/>
    </xf>
    <xf numFmtId="41" fontId="56" fillId="11" borderId="21" xfId="0" applyNumberFormat="1" applyFont="1" applyFill="1" applyBorder="1" applyAlignment="1">
      <alignment horizontal="center" vertical="center" wrapText="1"/>
    </xf>
    <xf numFmtId="41" fontId="56" fillId="11" borderId="29" xfId="0" applyNumberFormat="1" applyFont="1" applyFill="1" applyBorder="1" applyAlignment="1">
      <alignment horizontal="center" vertical="center" wrapText="1"/>
    </xf>
    <xf numFmtId="0" fontId="39" fillId="6" borderId="30" xfId="0" applyFont="1" applyFill="1" applyBorder="1" applyAlignment="1">
      <alignment horizontal="center" vertical="center"/>
    </xf>
    <xf numFmtId="0" fontId="39" fillId="6" borderId="30" xfId="0" applyFont="1" applyFill="1" applyBorder="1" applyAlignment="1">
      <alignment vertical="center" wrapText="1"/>
    </xf>
    <xf numFmtId="41" fontId="39" fillId="6" borderId="30" xfId="0" applyNumberFormat="1" applyFont="1" applyFill="1" applyBorder="1" applyAlignment="1">
      <alignment horizontal="right" vertical="center"/>
    </xf>
    <xf numFmtId="0" fontId="39" fillId="5" borderId="31" xfId="0" applyFont="1" applyFill="1" applyBorder="1" applyAlignment="1">
      <alignment horizontal="center" vertical="center"/>
    </xf>
    <xf numFmtId="0" fontId="39" fillId="5" borderId="31" xfId="0" applyFont="1" applyFill="1" applyBorder="1" applyAlignment="1">
      <alignment vertical="center" wrapText="1"/>
    </xf>
    <xf numFmtId="41" fontId="39" fillId="5" borderId="31" xfId="0" applyNumberFormat="1" applyFont="1" applyFill="1" applyBorder="1" applyAlignment="1">
      <alignment horizontal="right" vertical="center"/>
    </xf>
    <xf numFmtId="41" fontId="39" fillId="5" borderId="32" xfId="0" applyNumberFormat="1" applyFont="1" applyFill="1" applyBorder="1" applyAlignment="1">
      <alignment horizontal="right" vertical="center"/>
    </xf>
    <xf numFmtId="0" fontId="15" fillId="0" borderId="0" xfId="3" applyFont="1" applyFill="1" applyBorder="1" applyProtection="1"/>
    <xf numFmtId="0" fontId="15" fillId="0" borderId="0" xfId="3" applyFont="1" applyFill="1" applyBorder="1" applyAlignment="1" applyProtection="1"/>
    <xf numFmtId="0" fontId="15" fillId="0" borderId="0" xfId="3" applyFont="1" applyFill="1" applyBorder="1" applyAlignment="1" applyProtection="1">
      <alignment vertical="center"/>
    </xf>
    <xf numFmtId="0" fontId="15" fillId="0" borderId="0" xfId="3" applyFont="1" applyFill="1" applyBorder="1" applyAlignment="1" applyProtection="1">
      <alignment vertical="top"/>
    </xf>
    <xf numFmtId="0" fontId="15" fillId="0" borderId="0" xfId="3" applyFont="1" applyFill="1" applyBorder="1" applyAlignment="1" applyProtection="1">
      <alignment horizontal="left"/>
    </xf>
    <xf numFmtId="0" fontId="15" fillId="0" borderId="0" xfId="3" applyFont="1" applyFill="1" applyBorder="1" applyAlignment="1" applyProtection="1">
      <alignment horizontal="right"/>
    </xf>
    <xf numFmtId="0" fontId="15" fillId="0" borderId="0" xfId="3" applyFont="1" applyFill="1" applyBorder="1" applyAlignment="1" applyProtection="1">
      <alignment horizontal="right" vertical="center"/>
    </xf>
    <xf numFmtId="174" fontId="15" fillId="0" borderId="0" xfId="3" applyNumberFormat="1" applyFont="1" applyFill="1" applyBorder="1" applyAlignment="1" applyProtection="1">
      <alignment vertical="center"/>
    </xf>
    <xf numFmtId="0" fontId="15" fillId="0" borderId="0" xfId="3" applyFont="1" applyFill="1" applyBorder="1" applyAlignment="1" applyProtection="1">
      <alignment horizontal="center"/>
    </xf>
    <xf numFmtId="1" fontId="57" fillId="0" borderId="0" xfId="3" applyNumberFormat="1" applyFont="1" applyFill="1" applyBorder="1" applyAlignment="1" applyProtection="1">
      <alignment vertical="center"/>
    </xf>
    <xf numFmtId="0" fontId="19" fillId="0" borderId="0" xfId="3" applyFont="1" applyFill="1" applyBorder="1" applyAlignment="1" applyProtection="1">
      <alignment vertical="center"/>
    </xf>
    <xf numFmtId="0" fontId="19" fillId="0" borderId="0" xfId="3" applyFont="1" applyFill="1" applyBorder="1" applyProtection="1"/>
    <xf numFmtId="0" fontId="21" fillId="0" borderId="0" xfId="3" applyFont="1" applyFill="1" applyBorder="1" applyAlignment="1" applyProtection="1">
      <alignment horizontal="right"/>
    </xf>
    <xf numFmtId="0" fontId="58" fillId="0" borderId="4" xfId="3" applyFont="1" applyFill="1" applyBorder="1" applyAlignment="1" applyProtection="1">
      <alignment horizontal="left" vertical="center"/>
    </xf>
    <xf numFmtId="0" fontId="15" fillId="0" borderId="0" xfId="3" applyFont="1" applyFill="1" applyBorder="1" applyAlignment="1" applyProtection="1">
      <alignment horizontal="center" vertical="center"/>
    </xf>
    <xf numFmtId="0" fontId="58" fillId="0" borderId="0" xfId="3" applyFont="1" applyFill="1" applyBorder="1" applyAlignment="1" applyProtection="1">
      <alignment horizontal="center" vertical="center"/>
    </xf>
    <xf numFmtId="0" fontId="59" fillId="0" borderId="0" xfId="3" applyFont="1" applyFill="1" applyBorder="1" applyAlignment="1" applyProtection="1">
      <alignment vertical="center"/>
    </xf>
    <xf numFmtId="0" fontId="24" fillId="0" borderId="5" xfId="3" applyFont="1" applyFill="1" applyBorder="1" applyAlignment="1" applyProtection="1">
      <alignment horizontal="center" vertical="center"/>
    </xf>
    <xf numFmtId="0" fontId="25" fillId="0" borderId="5" xfId="3" applyFont="1" applyFill="1" applyBorder="1" applyAlignment="1" applyProtection="1">
      <alignment vertical="center"/>
    </xf>
    <xf numFmtId="0" fontId="25" fillId="0" borderId="6" xfId="3" applyFont="1" applyFill="1" applyBorder="1" applyAlignment="1" applyProtection="1">
      <alignment vertical="center"/>
    </xf>
    <xf numFmtId="0" fontId="24" fillId="0" borderId="0" xfId="3" applyFont="1" applyFill="1" applyBorder="1" applyAlignment="1" applyProtection="1">
      <alignment horizontal="center" vertical="center"/>
    </xf>
    <xf numFmtId="0" fontId="22" fillId="0" borderId="0" xfId="3" applyFont="1" applyFill="1" applyBorder="1" applyAlignment="1" applyProtection="1"/>
    <xf numFmtId="166" fontId="15" fillId="0" borderId="0" xfId="3" applyNumberFormat="1" applyFont="1" applyFill="1" applyBorder="1" applyAlignment="1" applyProtection="1">
      <alignment horizontal="center"/>
    </xf>
    <xf numFmtId="0" fontId="58" fillId="0" borderId="5" xfId="3" applyFont="1" applyFill="1" applyBorder="1" applyAlignment="1" applyProtection="1">
      <alignment vertical="center"/>
    </xf>
    <xf numFmtId="168" fontId="15" fillId="0" borderId="4" xfId="3" applyNumberFormat="1" applyFont="1" applyFill="1" applyBorder="1" applyAlignment="1" applyProtection="1">
      <alignment horizontal="center" vertical="center"/>
    </xf>
    <xf numFmtId="173" fontId="15" fillId="0" borderId="4" xfId="3" applyNumberFormat="1" applyFont="1" applyFill="1" applyBorder="1" applyAlignment="1" applyProtection="1">
      <alignment horizontal="center" vertical="center"/>
    </xf>
    <xf numFmtId="0" fontId="15" fillId="0" borderId="4" xfId="3" applyFont="1" applyFill="1" applyBorder="1" applyAlignment="1" applyProtection="1">
      <alignment horizontal="center" vertical="center"/>
    </xf>
    <xf numFmtId="0" fontId="58" fillId="0" borderId="4" xfId="3" applyFont="1" applyFill="1" applyBorder="1" applyAlignment="1" applyProtection="1">
      <alignment horizontal="right" vertical="center"/>
    </xf>
    <xf numFmtId="168" fontId="15" fillId="0" borderId="4" xfId="3" applyNumberFormat="1" applyFont="1" applyFill="1" applyBorder="1" applyAlignment="1" applyProtection="1">
      <alignment horizontal="center"/>
    </xf>
    <xf numFmtId="0" fontId="24" fillId="0" borderId="3" xfId="3" applyFont="1" applyFill="1" applyBorder="1" applyAlignment="1" applyProtection="1">
      <alignment horizontal="center"/>
      <protection locked="0"/>
    </xf>
    <xf numFmtId="0" fontId="22" fillId="0" borderId="5" xfId="3" applyFont="1" applyFill="1" applyBorder="1" applyAlignment="1" applyProtection="1">
      <alignment horizontal="right" vertical="center"/>
    </xf>
    <xf numFmtId="3" fontId="26" fillId="0" borderId="5" xfId="3" applyNumberFormat="1" applyFont="1" applyFill="1" applyBorder="1" applyAlignment="1" applyProtection="1">
      <alignment horizontal="right"/>
    </xf>
    <xf numFmtId="0" fontId="24" fillId="0" borderId="5" xfId="3" applyFont="1" applyFill="1" applyBorder="1" applyAlignment="1" applyProtection="1">
      <alignment horizontal="center"/>
    </xf>
    <xf numFmtId="0" fontId="22" fillId="0" borderId="0" xfId="3" applyFont="1" applyFill="1" applyBorder="1" applyAlignment="1" applyProtection="1">
      <alignment horizontal="right" vertical="center"/>
    </xf>
    <xf numFmtId="3" fontId="26" fillId="0" borderId="0" xfId="3" applyNumberFormat="1" applyFont="1" applyFill="1" applyBorder="1" applyAlignment="1" applyProtection="1">
      <alignment horizontal="right"/>
    </xf>
    <xf numFmtId="0" fontId="5" fillId="0" borderId="0" xfId="3" applyFont="1" applyFill="1" applyBorder="1" applyAlignment="1" applyProtection="1">
      <alignment horizontal="right" vertical="center"/>
    </xf>
    <xf numFmtId="0" fontId="24" fillId="0" borderId="0" xfId="3" applyFont="1" applyFill="1" applyBorder="1" applyAlignment="1" applyProtection="1">
      <alignment horizontal="center"/>
    </xf>
    <xf numFmtId="0" fontId="5" fillId="0" borderId="0" xfId="3" applyFont="1" applyFill="1" applyBorder="1" applyAlignment="1" applyProtection="1">
      <alignment vertical="center"/>
    </xf>
    <xf numFmtId="0" fontId="5" fillId="0" borderId="0" xfId="3" applyFont="1" applyFill="1" applyBorder="1" applyAlignment="1" applyProtection="1">
      <alignment horizontal="left" vertical="center"/>
    </xf>
    <xf numFmtId="0" fontId="22" fillId="0" borderId="0" xfId="3" applyFont="1" applyFill="1" applyBorder="1" applyAlignment="1" applyProtection="1">
      <alignment vertical="center"/>
    </xf>
    <xf numFmtId="0" fontId="22" fillId="0" borderId="0" xfId="3" applyFont="1" applyFill="1" applyBorder="1" applyAlignment="1" applyProtection="1">
      <alignment horizontal="left" vertical="center"/>
    </xf>
    <xf numFmtId="0" fontId="60" fillId="0" borderId="7" xfId="3" applyFont="1" applyFill="1" applyBorder="1" applyAlignment="1" applyProtection="1">
      <alignment horizontal="center" vertical="center"/>
    </xf>
    <xf numFmtId="3" fontId="26" fillId="0" borderId="7" xfId="3" applyNumberFormat="1" applyFont="1" applyFill="1" applyBorder="1" applyAlignment="1" applyProtection="1">
      <alignment horizontal="right"/>
    </xf>
    <xf numFmtId="0" fontId="60" fillId="0" borderId="7" xfId="3" applyFont="1" applyFill="1" applyBorder="1" applyAlignment="1" applyProtection="1">
      <alignment horizontal="right" vertical="center"/>
    </xf>
    <xf numFmtId="0" fontId="24" fillId="0" borderId="7" xfId="3" applyFont="1" applyFill="1" applyBorder="1" applyAlignment="1" applyProtection="1">
      <alignment horizontal="center"/>
    </xf>
    <xf numFmtId="0" fontId="61" fillId="0" borderId="0" xfId="3" applyFont="1" applyFill="1" applyBorder="1" applyAlignment="1" applyProtection="1"/>
    <xf numFmtId="0" fontId="62" fillId="0" borderId="8" xfId="3" applyFont="1" applyFill="1" applyBorder="1" applyAlignment="1" applyProtection="1">
      <alignment horizontal="left"/>
    </xf>
    <xf numFmtId="0" fontId="62" fillId="0" borderId="0" xfId="3" applyFont="1" applyFill="1" applyBorder="1" applyAlignment="1" applyProtection="1">
      <alignment horizontal="left"/>
    </xf>
    <xf numFmtId="0" fontId="60" fillId="0" borderId="0" xfId="3" applyFont="1" applyFill="1" applyBorder="1" applyAlignment="1" applyProtection="1"/>
    <xf numFmtId="0" fontId="28" fillId="0" borderId="9" xfId="3" applyFont="1" applyFill="1" applyBorder="1" applyAlignment="1" applyProtection="1">
      <alignment vertical="center"/>
    </xf>
    <xf numFmtId="0" fontId="60" fillId="0" borderId="9" xfId="3" applyFont="1" applyFill="1" applyBorder="1" applyAlignment="1" applyProtection="1">
      <alignment horizontal="left" vertical="center"/>
    </xf>
    <xf numFmtId="0" fontId="62" fillId="0" borderId="9" xfId="3" applyFont="1" applyFill="1" applyBorder="1" applyAlignment="1" applyProtection="1">
      <alignment horizontal="left" vertical="center"/>
    </xf>
    <xf numFmtId="0" fontId="60" fillId="0" borderId="8" xfId="3" applyFont="1" applyFill="1" applyBorder="1" applyAlignment="1" applyProtection="1"/>
    <xf numFmtId="0" fontId="15" fillId="0" borderId="10" xfId="3" applyFont="1" applyFill="1" applyBorder="1" applyProtection="1"/>
    <xf numFmtId="0" fontId="15" fillId="0" borderId="7" xfId="3" applyFont="1" applyFill="1" applyBorder="1" applyProtection="1"/>
    <xf numFmtId="0" fontId="15" fillId="0" borderId="11" xfId="3" applyFont="1" applyFill="1" applyBorder="1" applyProtection="1"/>
    <xf numFmtId="0" fontId="15" fillId="0" borderId="9" xfId="3" applyFont="1" applyFill="1" applyBorder="1" applyProtection="1"/>
    <xf numFmtId="0" fontId="15" fillId="0" borderId="9" xfId="3" applyFont="1" applyFill="1" applyBorder="1" applyAlignment="1" applyProtection="1"/>
    <xf numFmtId="0" fontId="15" fillId="0" borderId="0" xfId="3" applyNumberFormat="1" applyFont="1" applyFill="1" applyBorder="1" applyProtection="1"/>
    <xf numFmtId="0" fontId="15" fillId="0" borderId="0" xfId="3" applyNumberFormat="1" applyFont="1" applyFill="1" applyBorder="1" applyAlignment="1" applyProtection="1"/>
    <xf numFmtId="49" fontId="15" fillId="0" borderId="0" xfId="3" applyNumberFormat="1" applyFont="1" applyFill="1" applyBorder="1" applyAlignment="1" applyProtection="1"/>
    <xf numFmtId="169" fontId="15" fillId="0" borderId="0" xfId="3" applyNumberFormat="1" applyFont="1" applyFill="1" applyBorder="1" applyAlignment="1" applyProtection="1"/>
    <xf numFmtId="1" fontId="15" fillId="0" borderId="0" xfId="3" applyNumberFormat="1" applyFont="1" applyFill="1" applyBorder="1" applyAlignment="1" applyProtection="1"/>
    <xf numFmtId="177" fontId="15" fillId="0" borderId="0" xfId="3" applyNumberFormat="1" applyFont="1" applyFill="1" applyBorder="1" applyProtection="1"/>
    <xf numFmtId="170" fontId="15" fillId="0" borderId="0" xfId="3" applyNumberFormat="1" applyFont="1" applyFill="1" applyBorder="1" applyAlignment="1" applyProtection="1">
      <alignment vertical="center"/>
    </xf>
    <xf numFmtId="0" fontId="15" fillId="0" borderId="0" xfId="3" applyNumberFormat="1" applyFont="1" applyFill="1" applyBorder="1" applyAlignment="1" applyProtection="1">
      <alignment vertical="center"/>
    </xf>
    <xf numFmtId="1" fontId="15" fillId="0" borderId="0" xfId="3" applyNumberFormat="1" applyFont="1" applyFill="1" applyBorder="1" applyAlignment="1" applyProtection="1">
      <alignment vertical="center"/>
    </xf>
    <xf numFmtId="171" fontId="15" fillId="0" borderId="0" xfId="3" applyNumberFormat="1" applyFont="1" applyFill="1" applyBorder="1" applyAlignment="1" applyProtection="1">
      <alignment vertical="center"/>
    </xf>
    <xf numFmtId="0" fontId="15" fillId="0" borderId="0" xfId="3" applyFont="1" applyFill="1" applyBorder="1" applyAlignment="1" applyProtection="1">
      <alignment vertical="center" wrapText="1"/>
    </xf>
    <xf numFmtId="0" fontId="15" fillId="0" borderId="0" xfId="3" applyNumberFormat="1" applyFont="1" applyFill="1" applyBorder="1" applyAlignment="1" applyProtection="1">
      <alignment vertical="center" wrapText="1"/>
    </xf>
    <xf numFmtId="0" fontId="15" fillId="0" borderId="0" xfId="3" applyFont="1" applyFill="1" applyBorder="1" applyAlignment="1" applyProtection="1">
      <alignment vertical="justify" wrapText="1"/>
    </xf>
    <xf numFmtId="0" fontId="15" fillId="0" borderId="0" xfId="3" applyNumberFormat="1" applyFont="1" applyFill="1" applyBorder="1" applyAlignment="1" applyProtection="1">
      <alignment vertical="justify" wrapText="1"/>
    </xf>
    <xf numFmtId="1" fontId="15" fillId="0" borderId="0" xfId="3" applyNumberFormat="1" applyFont="1" applyFill="1" applyBorder="1" applyAlignment="1" applyProtection="1">
      <alignment horizontal="center"/>
    </xf>
    <xf numFmtId="0" fontId="15" fillId="0" borderId="0" xfId="3" applyFont="1" applyFill="1" applyBorder="1" applyAlignment="1" applyProtection="1">
      <alignment wrapText="1"/>
    </xf>
    <xf numFmtId="0" fontId="15" fillId="0" borderId="0" xfId="3" applyNumberFormat="1" applyFont="1" applyFill="1" applyBorder="1" applyAlignment="1" applyProtection="1">
      <alignment wrapText="1"/>
    </xf>
    <xf numFmtId="2" fontId="15" fillId="0" borderId="0" xfId="3" applyNumberFormat="1" applyFont="1" applyFill="1" applyBorder="1" applyAlignment="1" applyProtection="1">
      <alignment vertical="center" wrapText="1"/>
    </xf>
    <xf numFmtId="41" fontId="15" fillId="0" borderId="0" xfId="3" applyNumberFormat="1" applyFont="1" applyFill="1" applyBorder="1" applyAlignment="1" applyProtection="1">
      <alignment vertical="top"/>
    </xf>
    <xf numFmtId="41" fontId="15" fillId="0" borderId="0" xfId="3" applyNumberFormat="1" applyFont="1" applyFill="1" applyBorder="1" applyAlignment="1" applyProtection="1">
      <alignment vertical="center"/>
    </xf>
    <xf numFmtId="41" fontId="15" fillId="0" borderId="0" xfId="3" applyNumberFormat="1" applyFont="1" applyFill="1" applyBorder="1" applyProtection="1"/>
    <xf numFmtId="3" fontId="44" fillId="12" borderId="12" xfId="2" applyNumberFormat="1" applyFont="1" applyFill="1" applyBorder="1" applyAlignment="1" applyProtection="1">
      <alignment vertical="center"/>
      <protection locked="0"/>
    </xf>
    <xf numFmtId="3" fontId="63" fillId="13" borderId="23" xfId="0" applyNumberFormat="1" applyFont="1" applyFill="1" applyBorder="1" applyAlignment="1">
      <alignment horizontal="right" vertical="center"/>
    </xf>
    <xf numFmtId="0" fontId="64" fillId="7" borderId="33" xfId="0" applyFont="1" applyFill="1" applyBorder="1" applyAlignment="1">
      <alignment horizontal="right" vertical="center"/>
    </xf>
    <xf numFmtId="41" fontId="64" fillId="7" borderId="33" xfId="0" applyNumberFormat="1" applyFont="1" applyFill="1" applyBorder="1" applyAlignment="1">
      <alignment horizontal="center" vertical="center"/>
    </xf>
    <xf numFmtId="0" fontId="0" fillId="0" borderId="0" xfId="0" applyFill="1" applyProtection="1"/>
    <xf numFmtId="41" fontId="0" fillId="0" borderId="0" xfId="0" applyNumberFormat="1" applyFill="1" applyProtection="1"/>
    <xf numFmtId="9" fontId="0" fillId="0" borderId="0" xfId="0" applyNumberFormat="1" applyFill="1" applyAlignment="1" applyProtection="1">
      <alignment horizontal="center" vertical="center"/>
    </xf>
    <xf numFmtId="0" fontId="36" fillId="14" borderId="34" xfId="0" applyFont="1" applyFill="1" applyBorder="1" applyAlignment="1" applyProtection="1">
      <alignment horizontal="center"/>
    </xf>
    <xf numFmtId="0" fontId="36" fillId="14" borderId="35" xfId="0" applyFont="1" applyFill="1" applyBorder="1" applyAlignment="1" applyProtection="1">
      <alignment horizontal="center"/>
    </xf>
    <xf numFmtId="41" fontId="36" fillId="14" borderId="35" xfId="0" applyNumberFormat="1" applyFont="1" applyFill="1" applyBorder="1" applyAlignment="1" applyProtection="1">
      <alignment horizontal="center"/>
    </xf>
    <xf numFmtId="9" fontId="36" fillId="14" borderId="36" xfId="0" applyNumberFormat="1" applyFont="1" applyFill="1" applyBorder="1" applyAlignment="1" applyProtection="1">
      <alignment horizontal="center" vertical="center"/>
    </xf>
    <xf numFmtId="0" fontId="0" fillId="0" borderId="0" xfId="0" applyFill="1" applyAlignment="1" applyProtection="1">
      <alignment horizontal="center"/>
    </xf>
    <xf numFmtId="0" fontId="36" fillId="15" borderId="37" xfId="0" applyFont="1" applyFill="1" applyBorder="1" applyAlignment="1" applyProtection="1">
      <alignment horizontal="center"/>
    </xf>
    <xf numFmtId="41" fontId="36" fillId="15" borderId="37" xfId="0" applyNumberFormat="1" applyFont="1" applyFill="1" applyBorder="1" applyAlignment="1" applyProtection="1">
      <alignment horizontal="center"/>
    </xf>
    <xf numFmtId="10" fontId="36" fillId="15" borderId="37" xfId="0" applyNumberFormat="1"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8" xfId="0" applyFont="1" applyFill="1" applyBorder="1" applyAlignment="1" applyProtection="1">
      <alignment vertical="center" wrapText="1"/>
    </xf>
    <xf numFmtId="3" fontId="0" fillId="0" borderId="38" xfId="0" applyNumberFormat="1" applyFont="1" applyFill="1" applyBorder="1" applyAlignment="1" applyProtection="1">
      <alignment vertical="center"/>
    </xf>
    <xf numFmtId="10" fontId="0" fillId="0" borderId="38" xfId="0" applyNumberFormat="1"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7" xfId="0" applyFont="1" applyFill="1" applyBorder="1" applyAlignment="1" applyProtection="1">
      <alignment vertical="center" wrapText="1"/>
    </xf>
    <xf numFmtId="179" fontId="0" fillId="0" borderId="37" xfId="0" applyNumberFormat="1" applyFont="1" applyFill="1" applyBorder="1" applyAlignment="1" applyProtection="1">
      <alignment vertical="center"/>
    </xf>
    <xf numFmtId="10" fontId="0" fillId="0" borderId="37" xfId="0" applyNumberFormat="1" applyFont="1" applyFill="1" applyBorder="1" applyAlignment="1" applyProtection="1">
      <alignment horizontal="center" vertical="center"/>
    </xf>
    <xf numFmtId="0" fontId="35" fillId="16" borderId="34" xfId="0" applyFont="1" applyFill="1" applyBorder="1" applyAlignment="1" applyProtection="1">
      <alignment horizontal="center" vertical="center"/>
    </xf>
    <xf numFmtId="0" fontId="65" fillId="16" borderId="35" xfId="0" applyFont="1" applyFill="1" applyBorder="1" applyAlignment="1" applyProtection="1">
      <alignment horizontal="right" vertical="center" wrapText="1"/>
    </xf>
    <xf numFmtId="41" fontId="65" fillId="16" borderId="38" xfId="0" applyNumberFormat="1" applyFont="1" applyFill="1" applyBorder="1" applyAlignment="1" applyProtection="1">
      <alignment vertical="center"/>
    </xf>
    <xf numFmtId="10" fontId="65" fillId="16" borderId="38" xfId="0" applyNumberFormat="1" applyFont="1" applyFill="1" applyBorder="1" applyAlignment="1" applyProtection="1">
      <alignment vertical="center"/>
    </xf>
    <xf numFmtId="0" fontId="66" fillId="17" borderId="39" xfId="0" applyFont="1" applyFill="1" applyBorder="1" applyAlignment="1" applyProtection="1">
      <alignment horizontal="center" vertical="center"/>
    </xf>
    <xf numFmtId="0" fontId="65" fillId="17" borderId="40" xfId="0" applyFont="1" applyFill="1" applyBorder="1" applyAlignment="1" applyProtection="1">
      <alignment horizontal="right" vertical="center" wrapText="1"/>
    </xf>
    <xf numFmtId="41" fontId="65" fillId="17" borderId="37" xfId="0" applyNumberFormat="1" applyFont="1" applyFill="1" applyBorder="1" applyAlignment="1" applyProtection="1">
      <alignment vertical="center"/>
    </xf>
    <xf numFmtId="10" fontId="65" fillId="17" borderId="37" xfId="0" applyNumberFormat="1" applyFont="1" applyFill="1" applyBorder="1" applyAlignment="1" applyProtection="1">
      <alignment horizontal="center" vertical="center"/>
    </xf>
    <xf numFmtId="0" fontId="0" fillId="0" borderId="0" xfId="0" applyFont="1" applyFill="1" applyAlignment="1" applyProtection="1">
      <alignment horizontal="center"/>
    </xf>
    <xf numFmtId="0" fontId="36" fillId="14" borderId="38" xfId="0" applyFont="1" applyFill="1" applyBorder="1" applyAlignment="1" applyProtection="1">
      <alignment horizontal="center"/>
    </xf>
    <xf numFmtId="41" fontId="36" fillId="14" borderId="38" xfId="0" applyNumberFormat="1" applyFont="1" applyFill="1" applyBorder="1" applyAlignment="1" applyProtection="1">
      <alignment horizontal="center"/>
    </xf>
    <xf numFmtId="9" fontId="36" fillId="14" borderId="38" xfId="0" applyNumberFormat="1" applyFont="1" applyFill="1" applyBorder="1" applyAlignment="1" applyProtection="1">
      <alignment horizontal="center" vertical="center"/>
    </xf>
    <xf numFmtId="0" fontId="0" fillId="0" borderId="38" xfId="0" applyFont="1" applyFill="1" applyBorder="1" applyAlignment="1" applyProtection="1">
      <alignment vertical="center"/>
    </xf>
    <xf numFmtId="41" fontId="0" fillId="0" borderId="38" xfId="0" applyNumberFormat="1" applyFont="1" applyFill="1" applyBorder="1" applyAlignment="1" applyProtection="1">
      <alignment vertical="center"/>
    </xf>
    <xf numFmtId="41" fontId="0" fillId="0" borderId="37" xfId="0" applyNumberFormat="1" applyFont="1" applyFill="1" applyBorder="1" applyAlignment="1" applyProtection="1">
      <alignment vertical="center"/>
    </xf>
    <xf numFmtId="10" fontId="65" fillId="16" borderId="38" xfId="5" applyNumberFormat="1" applyFont="1" applyFill="1" applyBorder="1" applyAlignment="1" applyProtection="1">
      <alignment horizontal="center" vertical="center"/>
    </xf>
    <xf numFmtId="0" fontId="35" fillId="17" borderId="39" xfId="0" applyFont="1" applyFill="1" applyBorder="1" applyAlignment="1" applyProtection="1">
      <alignment horizontal="center" vertical="center"/>
    </xf>
    <xf numFmtId="41" fontId="65" fillId="17" borderId="37" xfId="0" applyNumberFormat="1" applyFont="1" applyFill="1" applyBorder="1" applyProtection="1"/>
    <xf numFmtId="10" fontId="65" fillId="17" borderId="37" xfId="0" applyNumberFormat="1" applyFont="1" applyFill="1" applyBorder="1" applyAlignment="1" applyProtection="1">
      <alignment horizontal="center"/>
    </xf>
    <xf numFmtId="10" fontId="0" fillId="0" borderId="0" xfId="0" applyNumberFormat="1" applyFill="1" applyAlignment="1" applyProtection="1">
      <alignment horizontal="center"/>
    </xf>
    <xf numFmtId="3" fontId="5" fillId="0" borderId="0" xfId="3" applyNumberFormat="1" applyFont="1" applyFill="1" applyBorder="1" applyAlignment="1" applyProtection="1">
      <alignment horizontal="right" vertical="center"/>
    </xf>
    <xf numFmtId="0" fontId="5" fillId="0" borderId="0" xfId="3" applyFont="1" applyFill="1" applyBorder="1" applyProtection="1"/>
    <xf numFmtId="41" fontId="65" fillId="7" borderId="33" xfId="0" applyNumberFormat="1" applyFont="1" applyFill="1" applyBorder="1" applyAlignment="1">
      <alignment horizontal="center" vertical="center"/>
    </xf>
    <xf numFmtId="0" fontId="38" fillId="0" borderId="17" xfId="0" applyFont="1" applyFill="1" applyBorder="1" applyAlignment="1" applyProtection="1">
      <alignment horizontal="center" vertical="center"/>
      <protection locked="0"/>
    </xf>
    <xf numFmtId="168" fontId="38" fillId="0" borderId="17" xfId="0" applyNumberFormat="1" applyFont="1" applyFill="1" applyBorder="1" applyAlignment="1" applyProtection="1">
      <alignment horizontal="center" vertical="center"/>
      <protection locked="0"/>
    </xf>
    <xf numFmtId="0" fontId="38" fillId="0" borderId="17" xfId="0" applyFont="1" applyFill="1" applyBorder="1" applyAlignment="1" applyProtection="1">
      <alignment vertical="center"/>
      <protection locked="0"/>
    </xf>
    <xf numFmtId="41" fontId="38" fillId="0" borderId="17" xfId="0" applyNumberFormat="1" applyFont="1" applyFill="1" applyBorder="1" applyAlignment="1" applyProtection="1">
      <alignment horizontal="right" vertical="center"/>
      <protection locked="0"/>
    </xf>
    <xf numFmtId="41" fontId="39" fillId="6" borderId="17" xfId="0" applyNumberFormat="1" applyFont="1" applyFill="1" applyBorder="1" applyAlignment="1" applyProtection="1">
      <alignment horizontal="right" vertical="center"/>
      <protection locked="0"/>
    </xf>
    <xf numFmtId="41" fontId="38" fillId="0" borderId="17" xfId="0" applyNumberFormat="1" applyFont="1" applyBorder="1" applyAlignment="1" applyProtection="1">
      <alignment horizontal="right" vertical="center"/>
      <protection locked="0"/>
    </xf>
    <xf numFmtId="0" fontId="38" fillId="0" borderId="17" xfId="0" applyFont="1" applyFill="1" applyBorder="1" applyAlignment="1" applyProtection="1">
      <alignment vertical="center" wrapText="1"/>
      <protection locked="0"/>
    </xf>
    <xf numFmtId="0" fontId="24" fillId="0" borderId="3" xfId="3" applyFont="1" applyFill="1" applyBorder="1" applyAlignment="1" applyProtection="1">
      <alignment horizontal="center" vertical="center"/>
    </xf>
    <xf numFmtId="0" fontId="62" fillId="0" borderId="0" xfId="3" applyFont="1" applyFill="1" applyBorder="1" applyAlignment="1" applyProtection="1">
      <alignment vertical="center"/>
    </xf>
    <xf numFmtId="1" fontId="17" fillId="0" borderId="0" xfId="3" applyNumberFormat="1" applyFont="1" applyFill="1" applyBorder="1" applyAlignment="1" applyProtection="1">
      <alignment vertical="center"/>
    </xf>
    <xf numFmtId="0" fontId="31" fillId="0" borderId="41" xfId="0" applyFont="1" applyFill="1" applyBorder="1" applyAlignment="1" applyProtection="1">
      <protection locked="0"/>
    </xf>
    <xf numFmtId="0" fontId="31" fillId="0" borderId="42" xfId="0" applyFont="1" applyFill="1" applyBorder="1" applyAlignment="1" applyProtection="1">
      <protection locked="0"/>
    </xf>
    <xf numFmtId="4" fontId="67" fillId="0" borderId="42" xfId="0" applyNumberFormat="1" applyFont="1" applyFill="1" applyBorder="1" applyAlignment="1" applyProtection="1">
      <alignment horizontal="right"/>
      <protection locked="0"/>
    </xf>
    <xf numFmtId="181" fontId="31" fillId="0" borderId="42" xfId="0" applyNumberFormat="1" applyFont="1" applyFill="1" applyBorder="1" applyAlignment="1" applyProtection="1">
      <protection locked="0"/>
    </xf>
    <xf numFmtId="0" fontId="31" fillId="0" borderId="42" xfId="0" applyFont="1" applyFill="1" applyBorder="1" applyProtection="1">
      <protection locked="0"/>
    </xf>
    <xf numFmtId="0" fontId="32" fillId="0" borderId="42" xfId="0" applyFont="1" applyFill="1" applyBorder="1" applyAlignment="1" applyProtection="1">
      <protection locked="0"/>
    </xf>
    <xf numFmtId="49" fontId="49" fillId="11" borderId="0" xfId="0" applyNumberFormat="1" applyFont="1" applyFill="1" applyAlignment="1">
      <alignment horizontal="center" vertical="center"/>
    </xf>
    <xf numFmtId="0" fontId="33" fillId="0" borderId="0" xfId="0" applyNumberFormat="1" applyFont="1" applyAlignment="1" applyProtection="1">
      <alignment horizontal="left" wrapText="1"/>
      <protection locked="0"/>
    </xf>
    <xf numFmtId="0" fontId="38" fillId="0" borderId="18" xfId="0" applyFont="1" applyFill="1" applyBorder="1" applyAlignment="1" applyProtection="1">
      <alignment horizontal="center" vertical="center"/>
      <protection locked="0"/>
    </xf>
    <xf numFmtId="168" fontId="38" fillId="0" borderId="18" xfId="0" applyNumberFormat="1" applyFont="1" applyFill="1" applyBorder="1" applyAlignment="1" applyProtection="1">
      <alignment horizontal="center" vertical="center"/>
      <protection locked="0"/>
    </xf>
    <xf numFmtId="4" fontId="33" fillId="0" borderId="0" xfId="0" applyNumberFormat="1" applyFont="1" applyAlignment="1" applyProtection="1">
      <alignment horizontal="right" wrapText="1"/>
      <protection locked="0"/>
    </xf>
    <xf numFmtId="0" fontId="33" fillId="0" borderId="0" xfId="0" applyNumberFormat="1" applyFont="1" applyAlignment="1" applyProtection="1">
      <alignment horizontal="right" wrapText="1"/>
      <protection locked="0"/>
    </xf>
    <xf numFmtId="0" fontId="0" fillId="12" borderId="3" xfId="0" applyFill="1" applyBorder="1" applyProtection="1">
      <protection locked="0"/>
    </xf>
    <xf numFmtId="0" fontId="0" fillId="12" borderId="3" xfId="0" applyFill="1" applyBorder="1" applyAlignment="1" applyProtection="1">
      <alignment wrapText="1"/>
      <protection locked="0"/>
    </xf>
    <xf numFmtId="4" fontId="46" fillId="0" borderId="3" xfId="0" applyNumberFormat="1" applyFont="1" applyBorder="1" applyProtection="1">
      <protection locked="0"/>
    </xf>
    <xf numFmtId="4" fontId="44" fillId="0" borderId="3" xfId="0" applyNumberFormat="1" applyFont="1" applyFill="1" applyBorder="1" applyAlignment="1" applyProtection="1">
      <alignment horizontal="right" vertical="center"/>
      <protection locked="0"/>
    </xf>
    <xf numFmtId="0" fontId="0" fillId="12" borderId="0" xfId="0" applyFill="1" applyAlignment="1" applyProtection="1">
      <alignment wrapText="1"/>
      <protection locked="0"/>
    </xf>
    <xf numFmtId="4" fontId="46" fillId="12" borderId="3" xfId="0" applyNumberFormat="1" applyFont="1" applyFill="1" applyBorder="1" applyProtection="1">
      <protection locked="0"/>
    </xf>
    <xf numFmtId="0" fontId="38" fillId="12" borderId="3" xfId="0" applyFont="1" applyFill="1" applyBorder="1" applyAlignment="1" applyProtection="1">
      <alignment horizontal="center" vertical="center"/>
      <protection locked="0"/>
    </xf>
    <xf numFmtId="0" fontId="38" fillId="12" borderId="3" xfId="0" applyFont="1" applyFill="1" applyBorder="1" applyAlignment="1" applyProtection="1">
      <alignment vertical="center" wrapText="1"/>
      <protection locked="0"/>
    </xf>
    <xf numFmtId="4" fontId="44" fillId="0" borderId="3" xfId="0" applyNumberFormat="1" applyFont="1" applyBorder="1" applyAlignment="1" applyProtection="1">
      <alignment horizontal="right" vertical="center"/>
      <protection locked="0"/>
    </xf>
    <xf numFmtId="4" fontId="68" fillId="0" borderId="3" xfId="0" applyNumberFormat="1" applyFont="1" applyBorder="1" applyAlignment="1" applyProtection="1">
      <alignment horizontal="right" vertical="center"/>
      <protection locked="0"/>
    </xf>
    <xf numFmtId="0" fontId="38" fillId="12" borderId="8" xfId="0" applyFont="1" applyFill="1" applyBorder="1" applyAlignment="1" applyProtection="1">
      <alignment vertical="center" wrapText="1"/>
      <protection locked="0"/>
    </xf>
    <xf numFmtId="0" fontId="44" fillId="12" borderId="3" xfId="0" applyFont="1" applyFill="1" applyBorder="1" applyAlignment="1" applyProtection="1">
      <alignment vertical="center" wrapText="1"/>
      <protection locked="0"/>
    </xf>
    <xf numFmtId="4" fontId="38" fillId="12" borderId="3" xfId="0" applyNumberFormat="1" applyFont="1" applyFill="1" applyBorder="1" applyAlignment="1" applyProtection="1">
      <alignment vertical="center" wrapText="1"/>
      <protection locked="0"/>
    </xf>
    <xf numFmtId="0" fontId="69" fillId="0" borderId="3" xfId="0" applyFont="1" applyBorder="1" applyAlignment="1" applyProtection="1">
      <alignment wrapText="1"/>
      <protection locked="0"/>
    </xf>
    <xf numFmtId="0" fontId="70" fillId="12" borderId="3" xfId="0" applyFont="1" applyFill="1" applyBorder="1" applyAlignment="1" applyProtection="1">
      <alignment horizontal="justify"/>
      <protection locked="0"/>
    </xf>
    <xf numFmtId="0" fontId="70" fillId="12" borderId="0" xfId="0" applyFont="1" applyFill="1" applyAlignment="1" applyProtection="1">
      <alignment wrapText="1"/>
      <protection locked="0"/>
    </xf>
    <xf numFmtId="41" fontId="39" fillId="5" borderId="17" xfId="0" applyNumberFormat="1" applyFont="1" applyFill="1" applyBorder="1" applyAlignment="1" applyProtection="1">
      <alignment horizontal="right" vertical="center"/>
      <protection locked="0"/>
    </xf>
    <xf numFmtId="41" fontId="38" fillId="0" borderId="0" xfId="0" applyNumberFormat="1" applyFont="1" applyAlignment="1" applyProtection="1">
      <alignment horizontal="right" vertical="center"/>
      <protection locked="0"/>
    </xf>
    <xf numFmtId="0" fontId="61" fillId="18" borderId="14" xfId="3" applyFont="1" applyFill="1" applyBorder="1" applyAlignment="1" applyProtection="1">
      <alignment horizontal="center" vertical="center"/>
    </xf>
    <xf numFmtId="0" fontId="61" fillId="18" borderId="3" xfId="3" applyFont="1" applyFill="1" applyBorder="1" applyAlignment="1" applyProtection="1">
      <alignment horizontal="center" vertical="center"/>
    </xf>
    <xf numFmtId="0" fontId="62" fillId="11" borderId="3" xfId="3" applyFont="1" applyFill="1" applyBorder="1" applyAlignment="1" applyProtection="1">
      <alignment horizontal="center" vertical="center"/>
    </xf>
    <xf numFmtId="0" fontId="15" fillId="0" borderId="15" xfId="3" applyFont="1" applyFill="1" applyBorder="1" applyAlignment="1" applyProtection="1">
      <alignment horizontal="center"/>
      <protection locked="0"/>
    </xf>
    <xf numFmtId="0" fontId="15" fillId="0" borderId="5" xfId="3" applyFont="1" applyFill="1" applyBorder="1" applyAlignment="1" applyProtection="1">
      <alignment horizontal="center"/>
      <protection locked="0"/>
    </xf>
    <xf numFmtId="0" fontId="15" fillId="0" borderId="6" xfId="3" applyFont="1" applyFill="1" applyBorder="1" applyAlignment="1" applyProtection="1">
      <alignment horizontal="center"/>
      <protection locked="0"/>
    </xf>
    <xf numFmtId="0" fontId="15" fillId="0" borderId="9" xfId="3" applyFont="1" applyFill="1" applyBorder="1" applyAlignment="1" applyProtection="1">
      <alignment horizontal="center"/>
      <protection locked="0"/>
    </xf>
    <xf numFmtId="0" fontId="15" fillId="0" borderId="0" xfId="3" applyFont="1" applyFill="1" applyBorder="1" applyAlignment="1" applyProtection="1">
      <alignment horizontal="center"/>
      <protection locked="0"/>
    </xf>
    <xf numFmtId="0" fontId="15" fillId="0" borderId="16" xfId="3" applyFont="1" applyFill="1" applyBorder="1" applyAlignment="1" applyProtection="1">
      <alignment horizontal="center"/>
      <protection locked="0"/>
    </xf>
    <xf numFmtId="0" fontId="15" fillId="0" borderId="10" xfId="3" applyFont="1" applyFill="1" applyBorder="1" applyAlignment="1" applyProtection="1">
      <alignment horizontal="center"/>
      <protection locked="0"/>
    </xf>
    <xf numFmtId="0" fontId="15" fillId="0" borderId="7" xfId="3" applyFont="1" applyFill="1" applyBorder="1" applyAlignment="1" applyProtection="1">
      <alignment horizontal="center"/>
      <protection locked="0"/>
    </xf>
    <xf numFmtId="0" fontId="15" fillId="0" borderId="11" xfId="3" applyFont="1" applyFill="1" applyBorder="1" applyAlignment="1" applyProtection="1">
      <alignment horizontal="center"/>
      <protection locked="0"/>
    </xf>
    <xf numFmtId="0" fontId="16" fillId="19" borderId="0" xfId="3" applyFont="1" applyFill="1" applyBorder="1" applyAlignment="1" applyProtection="1">
      <alignment horizontal="center" vertical="center"/>
    </xf>
    <xf numFmtId="173" fontId="5" fillId="19" borderId="0" xfId="3" applyNumberFormat="1" applyFont="1" applyFill="1" applyBorder="1" applyAlignment="1" applyProtection="1">
      <alignment horizontal="right" vertical="center"/>
    </xf>
    <xf numFmtId="20" fontId="5" fillId="19" borderId="0" xfId="3" applyNumberFormat="1" applyFont="1" applyFill="1" applyBorder="1" applyAlignment="1" applyProtection="1">
      <alignment horizontal="left" vertical="center"/>
    </xf>
    <xf numFmtId="0" fontId="17" fillId="19" borderId="0" xfId="3" applyFont="1" applyFill="1" applyBorder="1" applyAlignment="1" applyProtection="1">
      <alignment horizontal="center" vertical="center" wrapText="1"/>
    </xf>
    <xf numFmtId="167" fontId="20" fillId="0" borderId="15" xfId="3" applyNumberFormat="1" applyFont="1" applyFill="1" applyBorder="1" applyAlignment="1" applyProtection="1">
      <alignment horizontal="center" vertical="center"/>
    </xf>
    <xf numFmtId="167" fontId="20" fillId="0" borderId="5" xfId="3" applyNumberFormat="1" applyFont="1" applyFill="1" applyBorder="1" applyAlignment="1" applyProtection="1">
      <alignment horizontal="center" vertical="center"/>
    </xf>
    <xf numFmtId="167" fontId="20" fillId="0" borderId="10" xfId="3" applyNumberFormat="1" applyFont="1" applyFill="1" applyBorder="1" applyAlignment="1" applyProtection="1">
      <alignment horizontal="center" vertical="center"/>
    </xf>
    <xf numFmtId="167" fontId="20" fillId="0" borderId="7" xfId="3" applyNumberFormat="1" applyFont="1" applyFill="1" applyBorder="1" applyAlignment="1" applyProtection="1">
      <alignment horizontal="center" vertical="center"/>
    </xf>
    <xf numFmtId="164" fontId="20" fillId="0" borderId="5" xfId="3" applyNumberFormat="1" applyFont="1" applyFill="1" applyBorder="1" applyAlignment="1" applyProtection="1">
      <alignment horizontal="center" vertical="center"/>
    </xf>
    <xf numFmtId="164" fontId="20" fillId="0" borderId="7" xfId="3" applyNumberFormat="1" applyFont="1" applyFill="1" applyBorder="1" applyAlignment="1" applyProtection="1">
      <alignment horizontal="center" vertical="center"/>
    </xf>
    <xf numFmtId="167" fontId="20" fillId="0" borderId="6" xfId="3" applyNumberFormat="1" applyFont="1" applyFill="1" applyBorder="1" applyAlignment="1" applyProtection="1">
      <alignment horizontal="center" vertical="center"/>
    </xf>
    <xf numFmtId="167" fontId="20" fillId="0" borderId="11" xfId="3" applyNumberFormat="1" applyFont="1" applyFill="1" applyBorder="1" applyAlignment="1" applyProtection="1">
      <alignment horizontal="center" vertical="center"/>
    </xf>
    <xf numFmtId="0" fontId="20" fillId="0" borderId="15" xfId="3" applyFont="1" applyFill="1" applyBorder="1" applyAlignment="1" applyProtection="1">
      <alignment horizontal="center" vertical="center"/>
    </xf>
    <xf numFmtId="0" fontId="0" fillId="0" borderId="5" xfId="0" applyBorder="1"/>
    <xf numFmtId="0" fontId="0" fillId="0" borderId="6" xfId="0" applyBorder="1"/>
    <xf numFmtId="0" fontId="20" fillId="0" borderId="10" xfId="3" applyFont="1" applyFill="1" applyBorder="1" applyAlignment="1" applyProtection="1">
      <alignment horizontal="center" vertical="center"/>
    </xf>
    <xf numFmtId="0" fontId="0" fillId="0" borderId="7" xfId="0" applyBorder="1"/>
    <xf numFmtId="0" fontId="0" fillId="0" borderId="11" xfId="0" applyBorder="1"/>
    <xf numFmtId="0" fontId="62" fillId="11" borderId="13" xfId="3" applyFont="1" applyFill="1" applyBorder="1" applyAlignment="1" applyProtection="1">
      <alignment horizontal="center" vertical="center"/>
    </xf>
    <xf numFmtId="0" fontId="62" fillId="11" borderId="4" xfId="3" applyFont="1" applyFill="1" applyBorder="1" applyAlignment="1" applyProtection="1">
      <alignment horizontal="center" vertical="center"/>
    </xf>
    <xf numFmtId="0" fontId="62" fillId="11" borderId="12" xfId="3" applyFont="1" applyFill="1" applyBorder="1" applyAlignment="1" applyProtection="1">
      <alignment horizontal="center" vertical="center"/>
    </xf>
    <xf numFmtId="0" fontId="20" fillId="0" borderId="5" xfId="3" applyFont="1" applyFill="1" applyBorder="1" applyAlignment="1" applyProtection="1">
      <alignment horizontal="center" vertical="center"/>
    </xf>
    <xf numFmtId="0" fontId="20" fillId="0" borderId="6" xfId="3" applyFont="1" applyFill="1" applyBorder="1" applyAlignment="1" applyProtection="1">
      <alignment horizontal="center" vertical="center"/>
    </xf>
    <xf numFmtId="0" fontId="20" fillId="0" borderId="7" xfId="3" applyFont="1" applyFill="1" applyBorder="1" applyAlignment="1" applyProtection="1">
      <alignment horizontal="center" vertical="center"/>
    </xf>
    <xf numFmtId="0" fontId="20" fillId="0" borderId="11" xfId="3" applyFont="1" applyFill="1" applyBorder="1" applyAlignment="1" applyProtection="1">
      <alignment horizontal="center" vertical="center"/>
    </xf>
    <xf numFmtId="0" fontId="16" fillId="19" borderId="0" xfId="3" applyFont="1" applyFill="1" applyBorder="1" applyAlignment="1" applyProtection="1">
      <alignment horizontal="right" vertical="center"/>
    </xf>
    <xf numFmtId="0" fontId="17" fillId="19" borderId="0" xfId="3" applyFont="1" applyFill="1" applyBorder="1" applyAlignment="1" applyProtection="1">
      <alignment horizontal="center" vertical="center"/>
    </xf>
    <xf numFmtId="1" fontId="18" fillId="19" borderId="43" xfId="3" applyNumberFormat="1" applyFont="1" applyFill="1" applyBorder="1" applyAlignment="1" applyProtection="1">
      <alignment horizontal="center" vertical="center"/>
    </xf>
    <xf numFmtId="173" fontId="24" fillId="0" borderId="1" xfId="3" applyNumberFormat="1" applyFont="1" applyFill="1" applyBorder="1" applyAlignment="1" applyProtection="1">
      <alignment horizontal="center" vertical="center"/>
    </xf>
    <xf numFmtId="173" fontId="24" fillId="0" borderId="3" xfId="3" applyNumberFormat="1" applyFont="1" applyFill="1" applyBorder="1" applyAlignment="1" applyProtection="1">
      <alignment horizontal="center" vertical="center"/>
    </xf>
    <xf numFmtId="0" fontId="24" fillId="0" borderId="9" xfId="3" applyFont="1" applyFill="1" applyBorder="1" applyAlignment="1" applyProtection="1">
      <alignment horizontal="center" vertical="center" wrapText="1"/>
    </xf>
    <xf numFmtId="0" fontId="24" fillId="0" borderId="0" xfId="3" applyFont="1" applyFill="1" applyBorder="1" applyAlignment="1" applyProtection="1">
      <alignment horizontal="center" vertical="center" wrapText="1"/>
    </xf>
    <xf numFmtId="0" fontId="24" fillId="0" borderId="16" xfId="3" applyFont="1" applyFill="1" applyBorder="1" applyAlignment="1" applyProtection="1">
      <alignment horizontal="center" vertical="center" wrapText="1"/>
    </xf>
    <xf numFmtId="0" fontId="24" fillId="0" borderId="10" xfId="3" applyFont="1" applyFill="1" applyBorder="1" applyAlignment="1" applyProtection="1">
      <alignment horizontal="center" vertical="center" wrapText="1"/>
    </xf>
    <xf numFmtId="0" fontId="24" fillId="0" borderId="7" xfId="3" applyFont="1" applyFill="1" applyBorder="1" applyAlignment="1" applyProtection="1">
      <alignment horizontal="center" vertical="center" wrapText="1"/>
    </xf>
    <xf numFmtId="0" fontId="24" fillId="0" borderId="11" xfId="3" applyFont="1" applyFill="1" applyBorder="1" applyAlignment="1" applyProtection="1">
      <alignment horizontal="center" vertical="center" wrapText="1"/>
    </xf>
    <xf numFmtId="0" fontId="24" fillId="0" borderId="9" xfId="3" applyFont="1" applyFill="1" applyBorder="1" applyAlignment="1" applyProtection="1">
      <alignment horizontal="center" vertical="center"/>
    </xf>
    <xf numFmtId="0" fontId="50" fillId="0" borderId="0" xfId="0" applyFont="1" applyBorder="1" applyProtection="1"/>
    <xf numFmtId="0" fontId="50" fillId="0" borderId="16" xfId="0" applyFont="1" applyBorder="1" applyProtection="1"/>
    <xf numFmtId="0" fontId="50" fillId="0" borderId="10" xfId="0" applyFont="1" applyBorder="1" applyProtection="1"/>
    <xf numFmtId="0" fontId="50" fillId="0" borderId="7" xfId="0" applyFont="1" applyBorder="1" applyProtection="1"/>
    <xf numFmtId="0" fontId="50" fillId="0" borderId="11" xfId="0" applyFont="1" applyBorder="1" applyProtection="1"/>
    <xf numFmtId="0" fontId="22" fillId="0" borderId="9" xfId="3" applyFont="1" applyFill="1" applyBorder="1" applyAlignment="1" applyProtection="1">
      <alignment horizontal="right" vertical="center"/>
    </xf>
    <xf numFmtId="0" fontId="22" fillId="0" borderId="0" xfId="3" applyFont="1" applyFill="1" applyBorder="1" applyAlignment="1" applyProtection="1">
      <alignment horizontal="right" vertical="center"/>
    </xf>
    <xf numFmtId="0" fontId="24" fillId="0" borderId="0" xfId="3" applyFont="1" applyFill="1" applyBorder="1" applyAlignment="1" applyProtection="1">
      <alignment horizontal="center" vertical="center"/>
    </xf>
    <xf numFmtId="0" fontId="24" fillId="0" borderId="16" xfId="3" applyFont="1" applyFill="1" applyBorder="1" applyAlignment="1" applyProtection="1">
      <alignment horizontal="center" vertical="center"/>
    </xf>
    <xf numFmtId="0" fontId="22" fillId="0" borderId="10" xfId="3" applyFont="1" applyFill="1" applyBorder="1" applyAlignment="1" applyProtection="1">
      <alignment horizontal="center" vertical="center"/>
    </xf>
    <xf numFmtId="0" fontId="22" fillId="0" borderId="7" xfId="3" applyFont="1" applyFill="1" applyBorder="1" applyAlignment="1" applyProtection="1">
      <alignment horizontal="center" vertical="center"/>
    </xf>
    <xf numFmtId="0" fontId="22" fillId="0" borderId="3" xfId="3" applyFont="1" applyFill="1" applyBorder="1" applyAlignment="1" applyProtection="1">
      <alignment horizontal="center" vertical="center"/>
    </xf>
    <xf numFmtId="0" fontId="22" fillId="0" borderId="13" xfId="3" applyFont="1" applyFill="1" applyBorder="1" applyAlignment="1" applyProtection="1">
      <alignment horizontal="center" vertical="center"/>
    </xf>
    <xf numFmtId="0" fontId="22" fillId="0" borderId="4" xfId="3" applyFont="1" applyFill="1" applyBorder="1" applyAlignment="1" applyProtection="1">
      <alignment horizontal="center" vertical="center"/>
    </xf>
    <xf numFmtId="0" fontId="22" fillId="0" borderId="12" xfId="3" applyFont="1" applyFill="1" applyBorder="1" applyAlignment="1" applyProtection="1">
      <alignment horizontal="center" vertical="center"/>
    </xf>
    <xf numFmtId="0" fontId="23" fillId="0" borderId="15" xfId="3" applyFont="1" applyFill="1" applyBorder="1" applyAlignment="1" applyProtection="1">
      <alignment horizontal="center" vertical="center"/>
    </xf>
    <xf numFmtId="0" fontId="23" fillId="0" borderId="5" xfId="3" applyFont="1" applyFill="1" applyBorder="1" applyAlignment="1" applyProtection="1">
      <alignment horizontal="center" vertical="center"/>
    </xf>
    <xf numFmtId="0" fontId="23" fillId="0" borderId="6" xfId="3" applyFont="1" applyFill="1" applyBorder="1" applyAlignment="1" applyProtection="1">
      <alignment horizontal="center" vertical="center"/>
    </xf>
    <xf numFmtId="0" fontId="23" fillId="0" borderId="9" xfId="3" applyFont="1" applyFill="1" applyBorder="1" applyAlignment="1" applyProtection="1">
      <alignment horizontal="center" vertical="center"/>
    </xf>
    <xf numFmtId="0" fontId="23" fillId="0" borderId="0" xfId="3" applyFont="1" applyFill="1" applyBorder="1" applyAlignment="1" applyProtection="1">
      <alignment horizontal="center" vertical="center"/>
    </xf>
    <xf numFmtId="0" fontId="23" fillId="0" borderId="16" xfId="3" applyFont="1" applyFill="1" applyBorder="1" applyAlignment="1" applyProtection="1">
      <alignment horizontal="center" vertical="center"/>
    </xf>
    <xf numFmtId="0" fontId="23" fillId="0" borderId="10" xfId="3" applyFont="1" applyFill="1" applyBorder="1" applyAlignment="1" applyProtection="1">
      <alignment horizontal="center" vertical="center"/>
    </xf>
    <xf numFmtId="0" fontId="23" fillId="0" borderId="7" xfId="3" applyFont="1" applyFill="1" applyBorder="1" applyAlignment="1" applyProtection="1">
      <alignment horizontal="center" vertical="center"/>
    </xf>
    <xf numFmtId="0" fontId="23" fillId="0" borderId="11" xfId="3" applyFont="1" applyFill="1" applyBorder="1" applyAlignment="1" applyProtection="1">
      <alignment horizontal="center" vertical="center"/>
    </xf>
    <xf numFmtId="0" fontId="22" fillId="0" borderId="15" xfId="3" applyFont="1" applyFill="1" applyBorder="1" applyAlignment="1" applyProtection="1">
      <alignment horizontal="right" vertical="center"/>
    </xf>
    <xf numFmtId="0" fontId="22" fillId="0" borderId="5" xfId="3" applyFont="1" applyFill="1" applyBorder="1" applyAlignment="1" applyProtection="1">
      <alignment horizontal="right" vertical="center"/>
    </xf>
    <xf numFmtId="168" fontId="24" fillId="0" borderId="1" xfId="3" applyNumberFormat="1" applyFont="1" applyFill="1" applyBorder="1" applyAlignment="1" applyProtection="1">
      <alignment horizontal="center" vertical="center"/>
    </xf>
    <xf numFmtId="168" fontId="24" fillId="0" borderId="3" xfId="3" applyNumberFormat="1" applyFont="1" applyFill="1" applyBorder="1" applyAlignment="1" applyProtection="1">
      <alignment horizontal="center" vertical="center"/>
    </xf>
    <xf numFmtId="168" fontId="24" fillId="0" borderId="7" xfId="3" applyNumberFormat="1" applyFont="1" applyFill="1" applyBorder="1" applyAlignment="1" applyProtection="1">
      <alignment horizontal="center"/>
    </xf>
    <xf numFmtId="168" fontId="24" fillId="0" borderId="11" xfId="3" applyNumberFormat="1" applyFont="1" applyFill="1" applyBorder="1" applyAlignment="1" applyProtection="1">
      <alignment horizontal="center"/>
    </xf>
    <xf numFmtId="0" fontId="22" fillId="0" borderId="15" xfId="3" applyFont="1" applyFill="1" applyBorder="1" applyAlignment="1" applyProtection="1">
      <alignment horizontal="center" vertical="center"/>
    </xf>
    <xf numFmtId="0" fontId="22" fillId="0" borderId="5" xfId="3" applyFont="1" applyFill="1" applyBorder="1" applyAlignment="1" applyProtection="1">
      <alignment horizontal="center" vertical="center"/>
    </xf>
    <xf numFmtId="0" fontId="24" fillId="0" borderId="5" xfId="3" applyFont="1" applyFill="1" applyBorder="1" applyAlignment="1" applyProtection="1">
      <alignment horizontal="center"/>
      <protection locked="0"/>
    </xf>
    <xf numFmtId="0" fontId="24" fillId="0" borderId="6" xfId="3" applyFont="1" applyFill="1" applyBorder="1" applyAlignment="1" applyProtection="1">
      <alignment horizontal="center"/>
      <protection locked="0"/>
    </xf>
    <xf numFmtId="0" fontId="17" fillId="0" borderId="3" xfId="3" applyFont="1" applyFill="1" applyBorder="1" applyAlignment="1" applyProtection="1">
      <alignment horizontal="right" textRotation="90"/>
    </xf>
    <xf numFmtId="0" fontId="22" fillId="0" borderId="3" xfId="3" applyFont="1" applyFill="1" applyBorder="1" applyAlignment="1" applyProtection="1">
      <alignment horizontal="right"/>
    </xf>
    <xf numFmtId="0" fontId="24" fillId="0" borderId="5" xfId="3" applyFont="1" applyFill="1" applyBorder="1" applyAlignment="1" applyProtection="1">
      <alignment horizontal="center" vertical="center"/>
      <protection locked="0"/>
    </xf>
    <xf numFmtId="0" fontId="24" fillId="0" borderId="6" xfId="3" applyFont="1" applyFill="1" applyBorder="1" applyAlignment="1" applyProtection="1">
      <alignment horizontal="center" vertical="center"/>
      <protection locked="0"/>
    </xf>
    <xf numFmtId="0" fontId="22" fillId="0" borderId="9" xfId="3" applyFont="1" applyFill="1" applyBorder="1" applyAlignment="1" applyProtection="1">
      <alignment horizontal="center" vertical="center"/>
    </xf>
    <xf numFmtId="0" fontId="22" fillId="0" borderId="0" xfId="3" applyFont="1" applyFill="1" applyBorder="1" applyAlignment="1" applyProtection="1">
      <alignment horizontal="center" vertical="center"/>
    </xf>
    <xf numFmtId="0" fontId="24" fillId="0" borderId="0" xfId="3" applyFont="1" applyFill="1" applyBorder="1" applyAlignment="1" applyProtection="1">
      <alignment horizontal="center" vertical="center"/>
      <protection locked="0"/>
    </xf>
    <xf numFmtId="0" fontId="24" fillId="0" borderId="16" xfId="3" applyFont="1" applyFill="1" applyBorder="1" applyAlignment="1" applyProtection="1">
      <alignment horizontal="center" vertical="center"/>
      <protection locked="0"/>
    </xf>
    <xf numFmtId="0" fontId="22" fillId="0" borderId="13" xfId="3" applyFont="1" applyFill="1" applyBorder="1" applyAlignment="1" applyProtection="1">
      <alignment horizontal="right" vertical="center"/>
    </xf>
    <xf numFmtId="0" fontId="22" fillId="0" borderId="4" xfId="3" applyFont="1" applyFill="1" applyBorder="1" applyAlignment="1" applyProtection="1">
      <alignment horizontal="right" vertical="center"/>
    </xf>
    <xf numFmtId="0" fontId="22" fillId="0" borderId="12" xfId="3" applyFont="1" applyFill="1" applyBorder="1" applyAlignment="1" applyProtection="1">
      <alignment horizontal="right" vertical="center"/>
    </xf>
    <xf numFmtId="10" fontId="3" fillId="0" borderId="3" xfId="3" applyNumberFormat="1" applyFont="1" applyFill="1" applyBorder="1" applyAlignment="1" applyProtection="1">
      <alignment horizontal="right" vertical="center"/>
    </xf>
    <xf numFmtId="3" fontId="26" fillId="0" borderId="13" xfId="3" applyNumberFormat="1" applyFont="1" applyFill="1" applyBorder="1" applyAlignment="1" applyProtection="1">
      <alignment horizontal="right"/>
    </xf>
    <xf numFmtId="3" fontId="26" fillId="0" borderId="4" xfId="3" applyNumberFormat="1" applyFont="1" applyFill="1" applyBorder="1" applyAlignment="1" applyProtection="1">
      <alignment horizontal="right"/>
    </xf>
    <xf numFmtId="3" fontId="26" fillId="0" borderId="12" xfId="3" applyNumberFormat="1" applyFont="1" applyFill="1" applyBorder="1" applyAlignment="1" applyProtection="1">
      <alignment horizontal="right"/>
    </xf>
    <xf numFmtId="0" fontId="3" fillId="0" borderId="9"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3" fillId="0" borderId="16" xfId="3" applyFont="1" applyFill="1" applyBorder="1" applyAlignment="1" applyProtection="1">
      <alignment horizontal="center" vertical="center"/>
    </xf>
    <xf numFmtId="0" fontId="24" fillId="0" borderId="7" xfId="3" applyFont="1" applyFill="1" applyBorder="1" applyAlignment="1" applyProtection="1">
      <alignment horizontal="center" vertical="center"/>
      <protection locked="0"/>
    </xf>
    <xf numFmtId="0" fontId="24" fillId="0" borderId="11" xfId="3" applyFont="1" applyFill="1" applyBorder="1" applyAlignment="1" applyProtection="1">
      <alignment horizontal="center" vertical="center"/>
      <protection locked="0"/>
    </xf>
    <xf numFmtId="175" fontId="24" fillId="0" borderId="0" xfId="3" applyNumberFormat="1" applyFont="1" applyFill="1" applyBorder="1" applyAlignment="1" applyProtection="1">
      <alignment horizontal="center" vertical="center"/>
      <protection locked="0"/>
    </xf>
    <xf numFmtId="175" fontId="24" fillId="0" borderId="16" xfId="3" applyNumberFormat="1" applyFont="1" applyFill="1" applyBorder="1" applyAlignment="1" applyProtection="1">
      <alignment horizontal="center" vertical="center"/>
      <protection locked="0"/>
    </xf>
    <xf numFmtId="14" fontId="24" fillId="0" borderId="0" xfId="3" applyNumberFormat="1" applyFont="1" applyFill="1" applyBorder="1" applyAlignment="1" applyProtection="1">
      <alignment horizontal="center" vertical="center"/>
      <protection locked="0"/>
    </xf>
    <xf numFmtId="14" fontId="24" fillId="0" borderId="16" xfId="3" applyNumberFormat="1" applyFont="1" applyFill="1" applyBorder="1" applyAlignment="1" applyProtection="1">
      <alignment horizontal="center" vertical="center"/>
      <protection locked="0"/>
    </xf>
    <xf numFmtId="0" fontId="3" fillId="0" borderId="15" xfId="3" applyFont="1" applyFill="1" applyBorder="1" applyAlignment="1" applyProtection="1">
      <alignment horizontal="left" vertical="center"/>
    </xf>
    <xf numFmtId="0" fontId="3" fillId="0" borderId="5" xfId="3" applyFont="1" applyFill="1" applyBorder="1" applyAlignment="1" applyProtection="1">
      <alignment horizontal="left" vertical="center"/>
    </xf>
    <xf numFmtId="0" fontId="3" fillId="0" borderId="6" xfId="3" applyFont="1" applyFill="1" applyBorder="1" applyAlignment="1" applyProtection="1">
      <alignment horizontal="left" vertical="center"/>
    </xf>
    <xf numFmtId="0" fontId="27" fillId="0" borderId="9" xfId="3" applyFont="1" applyFill="1" applyBorder="1" applyAlignment="1" applyProtection="1">
      <alignment horizontal="center"/>
    </xf>
    <xf numFmtId="0" fontId="27" fillId="0" borderId="0" xfId="3" applyFont="1" applyFill="1" applyBorder="1" applyAlignment="1" applyProtection="1">
      <alignment horizontal="center"/>
    </xf>
    <xf numFmtId="0" fontId="24" fillId="0" borderId="13" xfId="3" applyFont="1" applyFill="1" applyBorder="1" applyAlignment="1" applyProtection="1">
      <alignment horizontal="center" vertical="center"/>
    </xf>
    <xf numFmtId="0" fontId="24" fillId="0" borderId="12" xfId="3" applyFont="1" applyFill="1" applyBorder="1" applyAlignment="1" applyProtection="1">
      <alignment horizontal="center" vertical="center"/>
    </xf>
    <xf numFmtId="0" fontId="27" fillId="0" borderId="9" xfId="3" applyFont="1" applyFill="1" applyBorder="1" applyAlignment="1" applyProtection="1">
      <alignment horizontal="left" vertical="center"/>
    </xf>
    <xf numFmtId="0" fontId="27" fillId="0" borderId="0" xfId="3" applyFont="1" applyFill="1" applyBorder="1" applyAlignment="1" applyProtection="1">
      <alignment horizontal="left" vertical="center"/>
    </xf>
    <xf numFmtId="0" fontId="27" fillId="0" borderId="16" xfId="3" applyFont="1" applyFill="1" applyBorder="1" applyAlignment="1" applyProtection="1">
      <alignment horizontal="left" vertical="center"/>
    </xf>
    <xf numFmtId="0" fontId="3" fillId="0" borderId="9" xfId="3" applyFont="1" applyFill="1" applyBorder="1" applyAlignment="1" applyProtection="1">
      <alignment horizontal="left" vertical="center"/>
    </xf>
    <xf numFmtId="0" fontId="3" fillId="0" borderId="0" xfId="3" applyFont="1" applyFill="1" applyBorder="1" applyAlignment="1" applyProtection="1">
      <alignment horizontal="left" vertical="center"/>
    </xf>
    <xf numFmtId="0" fontId="3" fillId="0" borderId="16" xfId="3" applyFont="1" applyFill="1" applyBorder="1" applyAlignment="1" applyProtection="1">
      <alignment horizontal="left" vertical="center"/>
    </xf>
    <xf numFmtId="0" fontId="24" fillId="0" borderId="13" xfId="3" applyFont="1" applyFill="1" applyBorder="1" applyAlignment="1" applyProtection="1">
      <alignment horizontal="center" vertical="center"/>
      <protection locked="0"/>
    </xf>
    <xf numFmtId="0" fontId="24" fillId="0" borderId="4" xfId="3" applyFont="1" applyFill="1" applyBorder="1" applyAlignment="1" applyProtection="1">
      <alignment horizontal="center" vertical="center"/>
      <protection locked="0"/>
    </xf>
    <xf numFmtId="1" fontId="24" fillId="0" borderId="0" xfId="3" applyNumberFormat="1" applyFont="1" applyFill="1" applyBorder="1" applyAlignment="1" applyProtection="1">
      <alignment horizontal="center"/>
    </xf>
    <xf numFmtId="1" fontId="24" fillId="0" borderId="16" xfId="3" applyNumberFormat="1" applyFont="1" applyFill="1" applyBorder="1" applyAlignment="1" applyProtection="1">
      <alignment horizontal="center"/>
    </xf>
    <xf numFmtId="0" fontId="22" fillId="0" borderId="10" xfId="3" applyFont="1" applyFill="1" applyBorder="1" applyAlignment="1" applyProtection="1">
      <alignment horizontal="right" vertical="center"/>
    </xf>
    <xf numFmtId="0" fontId="22" fillId="0" borderId="7" xfId="3" applyFont="1" applyFill="1" applyBorder="1" applyAlignment="1" applyProtection="1">
      <alignment horizontal="right" vertical="center"/>
    </xf>
    <xf numFmtId="0" fontId="24" fillId="0" borderId="7" xfId="3" applyFont="1" applyFill="1" applyBorder="1" applyAlignment="1" applyProtection="1">
      <alignment horizontal="center"/>
      <protection locked="0"/>
    </xf>
    <xf numFmtId="0" fontId="24" fillId="0" borderId="11" xfId="3" applyFont="1" applyFill="1" applyBorder="1" applyAlignment="1" applyProtection="1">
      <alignment horizontal="center"/>
      <protection locked="0"/>
    </xf>
    <xf numFmtId="0" fontId="0" fillId="0" borderId="16" xfId="0" applyBorder="1" applyProtection="1"/>
    <xf numFmtId="0" fontId="30" fillId="0" borderId="15" xfId="3" applyFont="1" applyFill="1" applyBorder="1" applyAlignment="1" applyProtection="1">
      <alignment horizontal="justify" vertical="center" wrapText="1"/>
    </xf>
    <xf numFmtId="0" fontId="30" fillId="0" borderId="5" xfId="3" applyFont="1" applyFill="1" applyBorder="1" applyAlignment="1" applyProtection="1">
      <alignment horizontal="justify" vertical="center" wrapText="1"/>
    </xf>
    <xf numFmtId="0" fontId="30" fillId="0" borderId="6" xfId="3" applyFont="1" applyFill="1" applyBorder="1" applyAlignment="1" applyProtection="1">
      <alignment horizontal="justify" vertical="center" wrapText="1"/>
    </xf>
    <xf numFmtId="0" fontId="30" fillId="0" borderId="10" xfId="3" applyFont="1" applyFill="1" applyBorder="1" applyAlignment="1" applyProtection="1">
      <alignment horizontal="justify" vertical="center" wrapText="1"/>
    </xf>
    <xf numFmtId="0" fontId="30" fillId="0" borderId="7" xfId="3" applyFont="1" applyFill="1" applyBorder="1" applyAlignment="1" applyProtection="1">
      <alignment horizontal="justify" vertical="center" wrapText="1"/>
    </xf>
    <xf numFmtId="0" fontId="30" fillId="0" borderId="11" xfId="3" applyFont="1" applyFill="1" applyBorder="1" applyAlignment="1" applyProtection="1">
      <alignment horizontal="justify" vertical="center" wrapText="1"/>
    </xf>
    <xf numFmtId="0" fontId="15" fillId="0" borderId="15" xfId="3" applyFont="1" applyFill="1" applyBorder="1" applyAlignment="1" applyProtection="1">
      <alignment vertical="center" wrapText="1"/>
    </xf>
    <xf numFmtId="0" fontId="15" fillId="0" borderId="5" xfId="3" applyFont="1" applyFill="1" applyBorder="1" applyAlignment="1" applyProtection="1">
      <alignment vertical="center" wrapText="1"/>
    </xf>
    <xf numFmtId="0" fontId="15" fillId="0" borderId="6" xfId="3" applyFont="1" applyFill="1" applyBorder="1" applyAlignment="1" applyProtection="1">
      <alignment vertical="center" wrapText="1"/>
    </xf>
    <xf numFmtId="0" fontId="15" fillId="0" borderId="9" xfId="3" applyFont="1" applyFill="1" applyBorder="1" applyAlignment="1" applyProtection="1">
      <alignment vertical="center" wrapText="1"/>
    </xf>
    <xf numFmtId="0" fontId="15" fillId="0" borderId="0" xfId="3" applyFont="1" applyFill="1" applyBorder="1" applyAlignment="1" applyProtection="1">
      <alignment vertical="center" wrapText="1"/>
    </xf>
    <xf numFmtId="0" fontId="15" fillId="0" borderId="16" xfId="3" applyFont="1" applyFill="1" applyBorder="1" applyAlignment="1" applyProtection="1">
      <alignment vertical="center" wrapText="1"/>
    </xf>
    <xf numFmtId="0" fontId="61" fillId="18" borderId="3" xfId="3" applyFont="1" applyFill="1" applyBorder="1" applyAlignment="1" applyProtection="1">
      <alignment horizontal="center"/>
    </xf>
    <xf numFmtId="0" fontId="15" fillId="0" borderId="15" xfId="3" applyFont="1" applyFill="1" applyBorder="1" applyAlignment="1" applyProtection="1">
      <alignment horizontal="left" vertical="center" wrapText="1"/>
    </xf>
    <xf numFmtId="0" fontId="15" fillId="0" borderId="5" xfId="3" applyFont="1" applyFill="1" applyBorder="1" applyAlignment="1" applyProtection="1">
      <alignment horizontal="left" vertical="center" wrapText="1"/>
    </xf>
    <xf numFmtId="0" fontId="15" fillId="0" borderId="6" xfId="3" applyFont="1" applyFill="1" applyBorder="1" applyAlignment="1" applyProtection="1">
      <alignment horizontal="left" vertical="center" wrapText="1"/>
    </xf>
    <xf numFmtId="0" fontId="15" fillId="0" borderId="9" xfId="3" applyFont="1" applyFill="1" applyBorder="1" applyAlignment="1" applyProtection="1">
      <alignment horizontal="left" vertical="center" wrapText="1"/>
    </xf>
    <xf numFmtId="0" fontId="15" fillId="0" borderId="0" xfId="3" applyFont="1" applyFill="1" applyBorder="1" applyAlignment="1" applyProtection="1">
      <alignment horizontal="left" vertical="center" wrapText="1"/>
    </xf>
    <xf numFmtId="0" fontId="15" fillId="0" borderId="16" xfId="3" applyFont="1" applyFill="1" applyBorder="1" applyAlignment="1" applyProtection="1">
      <alignment horizontal="left" vertical="center" wrapText="1"/>
    </xf>
    <xf numFmtId="0" fontId="15" fillId="0" borderId="10" xfId="3" applyFont="1" applyFill="1" applyBorder="1" applyAlignment="1" applyProtection="1">
      <alignment horizontal="left" vertical="center" wrapText="1"/>
    </xf>
    <xf numFmtId="0" fontId="15" fillId="0" borderId="7" xfId="3" applyFont="1" applyFill="1" applyBorder="1" applyAlignment="1" applyProtection="1">
      <alignment horizontal="left" vertical="center" wrapText="1"/>
    </xf>
    <xf numFmtId="0" fontId="15" fillId="0" borderId="11" xfId="3" applyFont="1" applyFill="1" applyBorder="1" applyAlignment="1" applyProtection="1">
      <alignment horizontal="left" vertical="center" wrapText="1"/>
    </xf>
    <xf numFmtId="0" fontId="15" fillId="0" borderId="10" xfId="3" applyFont="1" applyFill="1" applyBorder="1" applyAlignment="1" applyProtection="1">
      <alignment vertical="center" wrapText="1"/>
    </xf>
    <xf numFmtId="0" fontId="15" fillId="0" borderId="7" xfId="3" applyFont="1" applyFill="1" applyBorder="1" applyAlignment="1" applyProtection="1">
      <alignment vertical="center" wrapText="1"/>
    </xf>
    <xf numFmtId="0" fontId="15" fillId="0" borderId="11" xfId="3" applyFont="1" applyFill="1" applyBorder="1" applyAlignment="1" applyProtection="1">
      <alignment vertical="center" wrapText="1"/>
    </xf>
    <xf numFmtId="0" fontId="4" fillId="0" borderId="10"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4" fillId="0" borderId="11" xfId="3" applyFont="1" applyFill="1" applyBorder="1" applyAlignment="1" applyProtection="1">
      <alignment horizontal="center" vertical="center"/>
    </xf>
    <xf numFmtId="0" fontId="24" fillId="0" borderId="0" xfId="3" applyFont="1" applyFill="1" applyBorder="1" applyAlignment="1" applyProtection="1">
      <alignment horizontal="right"/>
    </xf>
    <xf numFmtId="176" fontId="24" fillId="0" borderId="0" xfId="3" applyNumberFormat="1" applyFont="1" applyFill="1" applyBorder="1" applyAlignment="1" applyProtection="1">
      <alignment horizontal="left"/>
    </xf>
    <xf numFmtId="0" fontId="61" fillId="18" borderId="13" xfId="3" applyFont="1" applyFill="1" applyBorder="1" applyAlignment="1" applyProtection="1">
      <alignment horizontal="center"/>
    </xf>
    <xf numFmtId="0" fontId="61" fillId="18" borderId="4" xfId="3" applyFont="1" applyFill="1" applyBorder="1" applyAlignment="1" applyProtection="1">
      <alignment horizontal="center"/>
    </xf>
    <xf numFmtId="0" fontId="61" fillId="18" borderId="12" xfId="3" applyFont="1" applyFill="1" applyBorder="1" applyAlignment="1" applyProtection="1">
      <alignment horizontal="center"/>
    </xf>
    <xf numFmtId="0" fontId="15" fillId="0" borderId="3" xfId="3" applyFont="1" applyFill="1" applyBorder="1" applyAlignment="1" applyProtection="1">
      <alignment horizontal="center"/>
    </xf>
    <xf numFmtId="0" fontId="15" fillId="0" borderId="14" xfId="3" applyFont="1" applyFill="1" applyBorder="1" applyAlignment="1" applyProtection="1">
      <alignment horizontal="center"/>
    </xf>
    <xf numFmtId="0" fontId="15" fillId="0" borderId="13" xfId="3" applyFont="1" applyFill="1" applyBorder="1" applyAlignment="1" applyProtection="1">
      <alignment horizontal="center" vertical="center"/>
    </xf>
    <xf numFmtId="0" fontId="15" fillId="0" borderId="4" xfId="3" applyFont="1" applyFill="1" applyBorder="1" applyAlignment="1" applyProtection="1">
      <alignment horizontal="center" vertical="center"/>
    </xf>
    <xf numFmtId="0" fontId="15" fillId="0" borderId="12" xfId="3" applyFont="1" applyFill="1" applyBorder="1" applyAlignment="1" applyProtection="1">
      <alignment horizontal="center" vertical="center"/>
    </xf>
    <xf numFmtId="0" fontId="15" fillId="0" borderId="9" xfId="3" applyFont="1" applyFill="1" applyBorder="1" applyAlignment="1" applyProtection="1">
      <alignment horizontal="center"/>
    </xf>
    <xf numFmtId="0" fontId="15" fillId="0" borderId="0" xfId="3" applyFont="1" applyFill="1" applyBorder="1" applyAlignment="1" applyProtection="1">
      <alignment horizontal="center"/>
    </xf>
    <xf numFmtId="0" fontId="15" fillId="0" borderId="16" xfId="3" applyFont="1" applyFill="1" applyBorder="1" applyAlignment="1" applyProtection="1">
      <alignment horizontal="center"/>
    </xf>
    <xf numFmtId="0" fontId="73" fillId="0" borderId="0" xfId="0" applyFont="1" applyFill="1" applyAlignment="1" applyProtection="1">
      <alignment horizontal="center"/>
    </xf>
    <xf numFmtId="0" fontId="73" fillId="0" borderId="0" xfId="0" applyFont="1" applyFill="1" applyBorder="1" applyAlignment="1" applyProtection="1">
      <alignment horizontal="center" vertical="center" wrapText="1"/>
    </xf>
    <xf numFmtId="3" fontId="71" fillId="11" borderId="3" xfId="2" applyNumberFormat="1" applyFont="1" applyFill="1" applyBorder="1" applyAlignment="1" applyProtection="1">
      <alignment horizontal="center" vertical="center" wrapText="1"/>
    </xf>
    <xf numFmtId="1" fontId="71" fillId="11" borderId="3" xfId="2" applyNumberFormat="1" applyFont="1" applyFill="1" applyBorder="1" applyAlignment="1" applyProtection="1">
      <alignment horizontal="center" vertical="center" wrapText="1"/>
    </xf>
    <xf numFmtId="0" fontId="44" fillId="12" borderId="13" xfId="2" applyFont="1" applyFill="1" applyBorder="1" applyAlignment="1" applyProtection="1">
      <alignment horizontal="left" vertical="center"/>
    </xf>
    <xf numFmtId="0" fontId="44" fillId="12" borderId="4" xfId="2" applyFont="1" applyFill="1" applyBorder="1" applyAlignment="1" applyProtection="1">
      <alignment horizontal="left" vertical="center"/>
    </xf>
    <xf numFmtId="0" fontId="44" fillId="12" borderId="12" xfId="2" applyFont="1" applyFill="1" applyBorder="1" applyAlignment="1" applyProtection="1">
      <alignment horizontal="left" vertical="center"/>
    </xf>
    <xf numFmtId="0" fontId="71" fillId="11" borderId="3" xfId="2" applyFont="1" applyFill="1" applyBorder="1" applyAlignment="1" applyProtection="1">
      <alignment horizontal="center" vertical="center"/>
    </xf>
    <xf numFmtId="0" fontId="72" fillId="12" borderId="0" xfId="2" applyFont="1" applyFill="1" applyBorder="1" applyAlignment="1" applyProtection="1">
      <alignment horizontal="left" vertical="center"/>
    </xf>
    <xf numFmtId="0" fontId="44" fillId="12" borderId="3" xfId="2" applyFont="1" applyFill="1" applyBorder="1" applyAlignment="1" applyProtection="1">
      <alignment horizontal="left" vertical="center"/>
    </xf>
    <xf numFmtId="0" fontId="47" fillId="13" borderId="13" xfId="2" applyFont="1" applyFill="1" applyBorder="1" applyAlignment="1" applyProtection="1">
      <alignment horizontal="right"/>
    </xf>
    <xf numFmtId="0" fontId="47" fillId="13" borderId="4" xfId="2" applyFont="1" applyFill="1" applyBorder="1" applyAlignment="1" applyProtection="1">
      <alignment horizontal="right"/>
    </xf>
    <xf numFmtId="0" fontId="47" fillId="13" borderId="12" xfId="2" applyFont="1" applyFill="1" applyBorder="1" applyAlignment="1" applyProtection="1">
      <alignment horizontal="right"/>
    </xf>
    <xf numFmtId="0" fontId="72" fillId="12" borderId="5" xfId="2" applyFont="1" applyFill="1" applyBorder="1" applyAlignment="1" applyProtection="1">
      <alignment horizontal="left" vertical="center"/>
    </xf>
    <xf numFmtId="0" fontId="72" fillId="12" borderId="7" xfId="2" applyFont="1" applyFill="1" applyBorder="1" applyAlignment="1" applyProtection="1">
      <alignment horizontal="left" vertical="center"/>
    </xf>
    <xf numFmtId="0" fontId="44" fillId="12" borderId="13" xfId="2" applyFont="1" applyFill="1" applyBorder="1" applyAlignment="1" applyProtection="1">
      <alignment vertical="center"/>
    </xf>
    <xf numFmtId="0" fontId="44" fillId="12" borderId="4" xfId="2" applyFont="1" applyFill="1" applyBorder="1" applyAlignment="1" applyProtection="1">
      <alignment vertical="center"/>
    </xf>
    <xf numFmtId="0" fontId="44" fillId="12" borderId="12" xfId="2" applyFont="1" applyFill="1" applyBorder="1" applyAlignment="1" applyProtection="1">
      <alignment vertical="center"/>
    </xf>
    <xf numFmtId="0" fontId="44" fillId="12" borderId="3" xfId="2" applyFont="1" applyFill="1" applyBorder="1" applyAlignment="1" applyProtection="1">
      <alignment vertical="center"/>
    </xf>
    <xf numFmtId="0" fontId="47" fillId="7" borderId="13" xfId="2" applyFont="1" applyFill="1" applyBorder="1" applyAlignment="1" applyProtection="1"/>
    <xf numFmtId="0" fontId="47" fillId="7" borderId="4" xfId="2" applyFont="1" applyFill="1" applyBorder="1" applyAlignment="1" applyProtection="1"/>
    <xf numFmtId="0" fontId="47" fillId="7" borderId="12" xfId="2" applyFont="1" applyFill="1" applyBorder="1" applyAlignment="1" applyProtection="1"/>
    <xf numFmtId="41" fontId="36" fillId="11" borderId="21" xfId="0" applyNumberFormat="1" applyFont="1" applyFill="1" applyBorder="1" applyAlignment="1">
      <alignment horizontal="center" vertical="center" wrapText="1"/>
    </xf>
    <xf numFmtId="41" fontId="63" fillId="13" borderId="44" xfId="0" applyNumberFormat="1" applyFont="1" applyFill="1" applyBorder="1" applyAlignment="1">
      <alignment horizontal="center" vertical="center"/>
    </xf>
    <xf numFmtId="41" fontId="63" fillId="13" borderId="26" xfId="0" applyNumberFormat="1" applyFont="1" applyFill="1" applyBorder="1" applyAlignment="1">
      <alignment horizontal="center" vertical="center"/>
    </xf>
    <xf numFmtId="165" fontId="74" fillId="13" borderId="23" xfId="0" applyNumberFormat="1" applyFont="1" applyFill="1" applyBorder="1" applyAlignment="1">
      <alignment horizontal="right" vertical="center"/>
    </xf>
    <xf numFmtId="0" fontId="36" fillId="11" borderId="21" xfId="0" applyFont="1" applyFill="1" applyBorder="1" applyAlignment="1">
      <alignment horizontal="center" vertical="center" wrapText="1"/>
    </xf>
    <xf numFmtId="164" fontId="36" fillId="11" borderId="21" xfId="0" applyNumberFormat="1" applyFont="1" applyFill="1" applyBorder="1" applyAlignment="1">
      <alignment horizontal="center" vertical="center" wrapText="1"/>
    </xf>
    <xf numFmtId="41" fontId="36" fillId="11" borderId="29" xfId="0" applyNumberFormat="1" applyFont="1" applyFill="1" applyBorder="1" applyAlignment="1">
      <alignment horizontal="center" vertical="center" wrapText="1"/>
    </xf>
    <xf numFmtId="0" fontId="36" fillId="11" borderId="45" xfId="0" applyFont="1" applyFill="1" applyBorder="1" applyAlignment="1">
      <alignment horizontal="center" vertical="center" wrapText="1"/>
    </xf>
    <xf numFmtId="0" fontId="36" fillId="11" borderId="29" xfId="0" applyFont="1" applyFill="1" applyBorder="1" applyAlignment="1">
      <alignment horizontal="center" vertical="center" wrapText="1"/>
    </xf>
    <xf numFmtId="164" fontId="36" fillId="11" borderId="29" xfId="0" applyNumberFormat="1" applyFont="1" applyFill="1" applyBorder="1" applyAlignment="1">
      <alignment horizontal="center" vertical="center" wrapText="1"/>
    </xf>
    <xf numFmtId="0" fontId="36" fillId="11" borderId="24" xfId="4" applyNumberFormat="1" applyFont="1" applyFill="1" applyBorder="1" applyAlignment="1" applyProtection="1">
      <alignment horizontal="center" vertical="center" wrapText="1"/>
    </xf>
    <xf numFmtId="0" fontId="35" fillId="11" borderId="24" xfId="0" applyFont="1" applyFill="1" applyBorder="1"/>
    <xf numFmtId="3" fontId="36" fillId="11" borderId="24" xfId="4" applyNumberFormat="1" applyFont="1" applyFill="1" applyBorder="1" applyAlignment="1" applyProtection="1">
      <alignment horizontal="center" vertical="center" wrapText="1"/>
    </xf>
    <xf numFmtId="41" fontId="49" fillId="11" borderId="0" xfId="0" applyNumberFormat="1" applyFont="1" applyFill="1" applyAlignment="1">
      <alignment horizontal="center" vertical="center"/>
    </xf>
    <xf numFmtId="49" fontId="49" fillId="11" borderId="0" xfId="0" applyNumberFormat="1" applyFont="1" applyFill="1" applyBorder="1" applyAlignment="1">
      <alignment horizontal="center" vertical="center"/>
    </xf>
    <xf numFmtId="49" fontId="49" fillId="11" borderId="46" xfId="0" applyNumberFormat="1" applyFont="1" applyFill="1" applyBorder="1" applyAlignment="1">
      <alignment horizontal="center" vertical="center"/>
    </xf>
    <xf numFmtId="49" fontId="49" fillId="11" borderId="0" xfId="0" applyNumberFormat="1" applyFont="1" applyFill="1" applyAlignment="1">
      <alignment horizontal="center" vertical="center"/>
    </xf>
    <xf numFmtId="49" fontId="36" fillId="11" borderId="46" xfId="0" applyNumberFormat="1" applyFont="1" applyFill="1" applyBorder="1" applyAlignment="1">
      <alignment horizontal="center" vertical="center"/>
    </xf>
  </cellXfs>
  <cellStyles count="7">
    <cellStyle name="Euro" xfId="1"/>
    <cellStyle name="Normal" xfId="0" builtinId="0"/>
    <cellStyle name="Normal 2" xfId="2"/>
    <cellStyle name="Normal 3" xfId="3"/>
    <cellStyle name="Normal_~9885111" xfId="4"/>
    <cellStyle name="Porcentaje" xfId="5" builtinId="5"/>
    <cellStyle name="Porcentual 2" xfId="6"/>
  </cellStyles>
  <dxfs count="67">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relative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39997558519241921"/>
        </patternFill>
      </fill>
      <alignment horizontal="center"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center" textRotation="0" wrapText="1" relative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relativeIndent="0" justifyLastLine="0" shrinkToFit="0" readingOrder="0"/>
    </dxf>
    <dxf>
      <font>
        <b val="0"/>
        <i val="0"/>
        <strike val="0"/>
        <condense val="0"/>
        <extend val="0"/>
        <outline val="0"/>
        <shadow val="0"/>
        <u val="none"/>
        <vertAlign val="baseline"/>
        <sz val="10"/>
        <color theme="1"/>
        <name val="Calibri"/>
        <scheme val="minor"/>
      </font>
      <numFmt numFmtId="172"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72" formatCode="0."/>
      <fill>
        <patternFill patternType="none">
          <fgColor indexed="64"/>
          <bgColor indexed="65"/>
        </patternFill>
      </fill>
      <alignment horizontal="right" vertical="center" textRotation="0" wrapText="0" indent="0" justifyLastLine="0" shrinkToFit="0" readingOrder="0"/>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ont>
        <color auto="1"/>
      </font>
      <fill>
        <patternFill>
          <bgColor theme="9" tint="0.39994506668294322"/>
        </patternFill>
      </fill>
    </dxf>
    <dxf>
      <fill>
        <patternFill>
          <bgColor theme="9" tint="0.39994506668294322"/>
        </patternFill>
      </fill>
    </dxf>
    <dxf>
      <font>
        <color auto="1"/>
      </font>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b/>
        <i/>
        <color rgb="FFFF0000"/>
      </font>
    </dxf>
    <dxf>
      <font>
        <b/>
        <i/>
        <color rgb="FFFF0000"/>
      </font>
    </dxf>
    <dxf>
      <font>
        <color theme="0"/>
      </font>
    </dxf>
    <dxf>
      <font>
        <b/>
        <i/>
        <color rgb="FFFF0000"/>
      </font>
    </dxf>
    <dxf>
      <font>
        <b/>
        <i/>
        <color rgb="FFFF0000"/>
      </font>
    </dxf>
    <dxf>
      <font>
        <color theme="0"/>
      </font>
    </dxf>
    <dxf>
      <font>
        <b/>
        <i/>
        <color rgb="FFFF0000"/>
      </font>
      <fill>
        <patternFill>
          <bgColor rgb="FFFFFF00"/>
        </patternFill>
      </fill>
    </dxf>
    <dxf>
      <font>
        <color theme="0"/>
      </font>
    </dxf>
  </dxfs>
  <tableStyles count="1" defaultTableStyle="TableStyleMedium9"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cat>
            <c:strRef>
              <c:f>'Ficha Informativa'!$B$28:$B$37</c:f>
              <c:strCache>
                <c:ptCount val="10"/>
                <c:pt idx="0">
                  <c:v>Ingresos derivados de financiamiento</c:v>
                </c:pt>
                <c:pt idx="1">
                  <c:v>Transferencias, Asignaciones, Subsidios y Otras Ayudas</c:v>
                </c:pt>
                <c:pt idx="2">
                  <c:v>Participaciones y aportaciones</c:v>
                </c:pt>
                <c:pt idx="3">
                  <c:v>Ingresos por ventas de bienes y servicios</c:v>
                </c:pt>
                <c:pt idx="4">
                  <c:v>Aprovechamientos</c:v>
                </c:pt>
                <c:pt idx="5">
                  <c:v>Productos</c:v>
                </c:pt>
                <c:pt idx="6">
                  <c:v>Derechos</c:v>
                </c:pt>
                <c:pt idx="7">
                  <c:v>Contribuciones de mejoras</c:v>
                </c:pt>
                <c:pt idx="8">
                  <c:v>Cuotas y aportaciones de seguridad social</c:v>
                </c:pt>
                <c:pt idx="9">
                  <c:v>Impuestos</c:v>
                </c:pt>
              </c:strCache>
            </c:strRef>
          </c:cat>
          <c:val>
            <c:numRef>
              <c:f>'Ficha Informativa'!$C$28:$C$37</c:f>
              <c:numCache>
                <c:formatCode>#,##0</c:formatCode>
                <c:ptCount val="10"/>
                <c:pt idx="0">
                  <c:v>0</c:v>
                </c:pt>
                <c:pt idx="1">
                  <c:v>17325</c:v>
                </c:pt>
                <c:pt idx="2">
                  <c:v>185110344</c:v>
                </c:pt>
                <c:pt idx="3">
                  <c:v>0</c:v>
                </c:pt>
                <c:pt idx="4">
                  <c:v>6862355</c:v>
                </c:pt>
                <c:pt idx="5">
                  <c:v>25629043</c:v>
                </c:pt>
                <c:pt idx="6">
                  <c:v>32237562</c:v>
                </c:pt>
                <c:pt idx="7">
                  <c:v>0</c:v>
                </c:pt>
                <c:pt idx="8">
                  <c:v>0</c:v>
                </c:pt>
                <c:pt idx="9">
                  <c:v>43700195</c:v>
                </c:pt>
              </c:numCache>
            </c:numRef>
          </c:val>
        </c:ser>
        <c:dLbls>
          <c:showLegendKey val="0"/>
          <c:showVal val="0"/>
          <c:showCatName val="0"/>
          <c:showSerName val="0"/>
          <c:showPercent val="0"/>
          <c:showBubbleSize val="0"/>
        </c:dLbls>
        <c:gapWidth val="103"/>
        <c:gapDepth val="0"/>
        <c:shape val="cylinder"/>
        <c:axId val="339757768"/>
        <c:axId val="339758944"/>
        <c:axId val="0"/>
      </c:bar3DChart>
      <c:catAx>
        <c:axId val="339757768"/>
        <c:scaling>
          <c:orientation val="minMax"/>
        </c:scaling>
        <c:delete val="0"/>
        <c:axPos val="l"/>
        <c:majorGridlines/>
        <c:numFmt formatCode="General" sourceLinked="1"/>
        <c:majorTickMark val="out"/>
        <c:minorTickMark val="none"/>
        <c:tickLblPos val="nextTo"/>
        <c:txPr>
          <a:bodyPr rot="0" vert="horz"/>
          <a:lstStyle/>
          <a:p>
            <a:pPr>
              <a:defRPr sz="700" b="1" i="0" u="none" strike="noStrike" baseline="0">
                <a:solidFill>
                  <a:srgbClr val="000000"/>
                </a:solidFill>
                <a:latin typeface="Calibri"/>
                <a:ea typeface="Calibri"/>
                <a:cs typeface="Calibri"/>
              </a:defRPr>
            </a:pPr>
            <a:endParaRPr lang="es-MX"/>
          </a:p>
        </c:txPr>
        <c:crossAx val="339758944"/>
        <c:crosses val="autoZero"/>
        <c:auto val="1"/>
        <c:lblAlgn val="ctr"/>
        <c:lblOffset val="100"/>
        <c:noMultiLvlLbl val="0"/>
      </c:catAx>
      <c:valAx>
        <c:axId val="339758944"/>
        <c:scaling>
          <c:orientation val="minMax"/>
        </c:scaling>
        <c:delete val="1"/>
        <c:axPos val="b"/>
        <c:majorGridlines/>
        <c:numFmt formatCode="#,##0" sourceLinked="1"/>
        <c:majorTickMark val="out"/>
        <c:minorTickMark val="none"/>
        <c:tickLblPos val="nextTo"/>
        <c:crossAx val="339757768"/>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488" l="0.70000000000000062" r="0.70000000000000062" t="0.750000000000004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Lbls>
            <c:spPr>
              <a:noFill/>
              <a:ln>
                <a:noFill/>
              </a:ln>
              <a:effectLst/>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'Ficha Informativa'!$X$29:$X$37</c:f>
              <c:strCache>
                <c:ptCount val="9"/>
                <c:pt idx="0">
                  <c:v>Deuda pública</c:v>
                </c:pt>
                <c:pt idx="1">
                  <c:v>Participaciones y aportaciones</c:v>
                </c:pt>
                <c:pt idx="2">
                  <c:v>Inversiones financieras y otras provisiones</c:v>
                </c:pt>
                <c:pt idx="3">
                  <c:v>Inversión pública</c:v>
                </c:pt>
                <c:pt idx="4">
                  <c:v>Bienes muebles, inmuebles e intangibles</c:v>
                </c:pt>
                <c:pt idx="5">
                  <c:v>Tranferencias, asignaciones, subsidios y otras ayudas</c:v>
                </c:pt>
                <c:pt idx="6">
                  <c:v>Servicios generales</c:v>
                </c:pt>
                <c:pt idx="7">
                  <c:v>Materiales y suministros</c:v>
                </c:pt>
                <c:pt idx="8">
                  <c:v>Servicios personales</c:v>
                </c:pt>
              </c:strCache>
            </c:strRef>
          </c:cat>
          <c:val>
            <c:numRef>
              <c:f>'Ficha Informativa'!$Y$29:$Y$37</c:f>
              <c:numCache>
                <c:formatCode>#,##0</c:formatCode>
                <c:ptCount val="9"/>
                <c:pt idx="0">
                  <c:v>31030155</c:v>
                </c:pt>
                <c:pt idx="1">
                  <c:v>0</c:v>
                </c:pt>
                <c:pt idx="2">
                  <c:v>0</c:v>
                </c:pt>
                <c:pt idx="3">
                  <c:v>15288436</c:v>
                </c:pt>
                <c:pt idx="4">
                  <c:v>483969</c:v>
                </c:pt>
                <c:pt idx="5">
                  <c:v>22393117</c:v>
                </c:pt>
                <c:pt idx="6">
                  <c:v>32155625</c:v>
                </c:pt>
                <c:pt idx="7">
                  <c:v>26161267</c:v>
                </c:pt>
                <c:pt idx="8">
                  <c:v>165430598</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488" l="0.70000000000000062" r="0.70000000000000062" t="0.750000000000004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barChart>
        <c:barDir val="col"/>
        <c:grouping val="clustered"/>
        <c:varyColors val="0"/>
        <c:ser>
          <c:idx val="0"/>
          <c:order val="0"/>
          <c:invertIfNegative val="0"/>
          <c:dPt>
            <c:idx val="1"/>
            <c:invertIfNegative val="0"/>
            <c:bubble3D val="0"/>
            <c:spPr>
              <a:solidFill>
                <a:srgbClr val="C00000"/>
              </a:solidFill>
            </c:spPr>
          </c:dPt>
          <c:dPt>
            <c:idx val="2"/>
            <c:invertIfNegative val="0"/>
            <c:bubble3D val="0"/>
            <c:spPr>
              <a:solidFill>
                <a:srgbClr val="009900"/>
              </a:solidFill>
            </c:spPr>
          </c:dPt>
          <c:val>
            <c:numRef>
              <c:f>Estadisticas!$C$18:$C$20</c:f>
              <c:numCache>
                <c:formatCode>#,##0</c:formatCode>
                <c:ptCount val="3"/>
                <c:pt idx="0">
                  <c:v>108429155</c:v>
                </c:pt>
                <c:pt idx="1">
                  <c:v>185127669</c:v>
                </c:pt>
                <c:pt idx="2">
                  <c:v>0</c:v>
                </c:pt>
              </c:numCache>
            </c:numRef>
          </c:val>
        </c:ser>
        <c:dLbls>
          <c:showLegendKey val="0"/>
          <c:showVal val="0"/>
          <c:showCatName val="0"/>
          <c:showSerName val="0"/>
          <c:showPercent val="0"/>
          <c:showBubbleSize val="0"/>
        </c:dLbls>
        <c:gapWidth val="18"/>
        <c:overlap val="90"/>
        <c:axId val="207688928"/>
        <c:axId val="206224568"/>
      </c:barChart>
      <c:catAx>
        <c:axId val="207688928"/>
        <c:scaling>
          <c:orientation val="minMax"/>
        </c:scaling>
        <c:delete val="0"/>
        <c:axPos val="b"/>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MX"/>
          </a:p>
        </c:txPr>
        <c:crossAx val="206224568"/>
        <c:crosses val="autoZero"/>
        <c:auto val="1"/>
        <c:lblAlgn val="ctr"/>
        <c:lblOffset val="100"/>
        <c:noMultiLvlLbl val="0"/>
      </c:catAx>
      <c:valAx>
        <c:axId val="206224568"/>
        <c:scaling>
          <c:orientation val="minMax"/>
        </c:scaling>
        <c:delete val="1"/>
        <c:axPos val="l"/>
        <c:majorGridlines/>
        <c:numFmt formatCode="#,##0" sourceLinked="1"/>
        <c:majorTickMark val="out"/>
        <c:minorTickMark val="none"/>
        <c:tickLblPos val="nextTo"/>
        <c:crossAx val="207688928"/>
        <c:crosses val="autoZero"/>
        <c:crossBetween val="between"/>
      </c:valAx>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44" l="0.70000000000000062" r="0.70000000000000062" t="0.750000000000001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0"/>
      <c:hPercent val="151"/>
      <c:rotY val="0"/>
      <c:depthPercent val="100"/>
      <c:rAngAx val="0"/>
      <c:perspective val="0"/>
    </c:view3D>
    <c:floor>
      <c:thickness val="0"/>
    </c:floor>
    <c:sideWall>
      <c:thickness val="0"/>
    </c:sideWall>
    <c:backWall>
      <c:thickness val="0"/>
    </c:backWall>
    <c:plotArea>
      <c:layout/>
      <c:bar3DChart>
        <c:barDir val="bar"/>
        <c:grouping val="stacked"/>
        <c:varyColors val="0"/>
        <c:ser>
          <c:idx val="0"/>
          <c:order val="0"/>
          <c:invertIfNegative val="0"/>
          <c:dPt>
            <c:idx val="0"/>
            <c:invertIfNegative val="0"/>
            <c:bubble3D val="0"/>
            <c:spPr>
              <a:solidFill>
                <a:srgbClr val="C00000"/>
              </a:solidFill>
            </c:spPr>
          </c:dPt>
          <c:dPt>
            <c:idx val="2"/>
            <c:invertIfNegative val="0"/>
            <c:bubble3D val="0"/>
            <c:spPr>
              <a:solidFill>
                <a:srgbClr val="009900"/>
              </a:solidFill>
            </c:spPr>
          </c:dPt>
          <c:dPt>
            <c:idx val="3"/>
            <c:invertIfNegative val="0"/>
            <c:bubble3D val="0"/>
            <c:spPr>
              <a:solidFill>
                <a:schemeClr val="accent6">
                  <a:lumMod val="75000"/>
                </a:schemeClr>
              </a:solidFill>
            </c:spPr>
          </c:dPt>
          <c:dPt>
            <c:idx val="4"/>
            <c:invertIfNegative val="0"/>
            <c:bubble3D val="0"/>
            <c:spPr>
              <a:solidFill>
                <a:srgbClr val="7030A0"/>
              </a:solidFill>
            </c:spPr>
          </c:dPt>
          <c:cat>
            <c:numRef>
              <c:f>Estadisticas!$A$25:$A$29</c:f>
              <c:numCache>
                <c:formatCode>General</c:formatCode>
                <c:ptCount val="5"/>
                <c:pt idx="0">
                  <c:v>100</c:v>
                </c:pt>
                <c:pt idx="1">
                  <c:v>200</c:v>
                </c:pt>
                <c:pt idx="2">
                  <c:v>300</c:v>
                </c:pt>
                <c:pt idx="3">
                  <c:v>400</c:v>
                </c:pt>
                <c:pt idx="4">
                  <c:v>900</c:v>
                </c:pt>
              </c:numCache>
            </c:numRef>
          </c:cat>
          <c:val>
            <c:numRef>
              <c:f>Estadisticas!$C$25:$C$29</c:f>
              <c:numCache>
                <c:formatCode>_(* #,##0_);_(* \(#,##0\);_(* "-"_);_(@_)</c:formatCode>
                <c:ptCount val="5"/>
                <c:pt idx="0">
                  <c:v>235467844</c:v>
                </c:pt>
                <c:pt idx="1">
                  <c:v>58088980</c:v>
                </c:pt>
                <c:pt idx="2">
                  <c:v>0</c:v>
                </c:pt>
                <c:pt idx="3">
                  <c:v>0</c:v>
                </c:pt>
                <c:pt idx="4">
                  <c:v>0</c:v>
                </c:pt>
              </c:numCache>
            </c:numRef>
          </c:val>
        </c:ser>
        <c:dLbls>
          <c:showLegendKey val="0"/>
          <c:showVal val="0"/>
          <c:showCatName val="0"/>
          <c:showSerName val="0"/>
          <c:showPercent val="0"/>
          <c:showBubbleSize val="0"/>
        </c:dLbls>
        <c:gapWidth val="23"/>
        <c:shape val="cylinder"/>
        <c:axId val="339759728"/>
        <c:axId val="339760120"/>
        <c:axId val="0"/>
      </c:bar3DChart>
      <c:catAx>
        <c:axId val="339759728"/>
        <c:scaling>
          <c:orientation val="minMax"/>
        </c:scaling>
        <c:delete val="0"/>
        <c:axPos val="l"/>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MX"/>
          </a:p>
        </c:txPr>
        <c:crossAx val="339760120"/>
        <c:crosses val="autoZero"/>
        <c:auto val="1"/>
        <c:lblAlgn val="ctr"/>
        <c:lblOffset val="100"/>
        <c:noMultiLvlLbl val="0"/>
      </c:catAx>
      <c:valAx>
        <c:axId val="339760120"/>
        <c:scaling>
          <c:orientation val="minMax"/>
        </c:scaling>
        <c:delete val="1"/>
        <c:axPos val="b"/>
        <c:majorGridlines/>
        <c:numFmt formatCode="_(* #,##0_);_(* \(#,##0\);_(* &quot;-&quot;_);_(@_)" sourceLinked="1"/>
        <c:majorTickMark val="out"/>
        <c:minorTickMark val="none"/>
        <c:tickLblPos val="nextTo"/>
        <c:crossAx val="339759728"/>
        <c:crosses val="autoZero"/>
        <c:crossBetween val="between"/>
      </c:valAx>
      <c:spPr>
        <a:noFill/>
        <a:ln w="25400">
          <a:noFill/>
        </a:ln>
      </c:spPr>
    </c:plotArea>
    <c:plotVisOnly val="1"/>
    <c:dispBlanksAs val="gap"/>
    <c:showDLblsOverMax val="0"/>
  </c:chart>
  <c:spPr>
    <a:ln>
      <a:solidFill>
        <a:schemeClr val="accent3">
          <a:lumMod val="60000"/>
          <a:lumOff val="40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44" l="0.70000000000000062" r="0.70000000000000062" t="0.750000000000001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1.0006547214898565E-2"/>
          <c:y val="3.049994750656182E-2"/>
          <c:w val="0.9659886514941789"/>
          <c:h val="0.9176667716535436"/>
        </c:manualLayout>
      </c:layout>
      <c:pie3DChart>
        <c:varyColors val="1"/>
        <c:ser>
          <c:idx val="0"/>
          <c:order val="0"/>
          <c:explosion val="25"/>
          <c:dPt>
            <c:idx val="0"/>
            <c:bubble3D val="0"/>
          </c:dPt>
          <c:dPt>
            <c:idx val="1"/>
            <c:bubble3D val="0"/>
          </c:dPt>
          <c:dPt>
            <c:idx val="2"/>
            <c:bubble3D val="0"/>
          </c:dPt>
          <c:dLbls>
            <c:spPr>
              <a:noFill/>
              <a:ln>
                <a:noFill/>
              </a:ln>
              <a:effectLst/>
            </c:spPr>
            <c:txPr>
              <a:bodyPr wrap="square" lIns="38100" tIns="19050" rIns="38100" bIns="19050" anchor="ctr">
                <a:spAutoFit/>
              </a:bodyPr>
              <a:lstStyle/>
              <a:p>
                <a:pPr>
                  <a:defRPr sz="1400" b="0" i="0" u="none" strike="noStrike" baseline="0">
                    <a:solidFill>
                      <a:srgbClr val="000000"/>
                    </a:solidFill>
                    <a:latin typeface="Calibri"/>
                    <a:ea typeface="Calibri"/>
                    <a:cs typeface="Calibri"/>
                  </a:defRPr>
                </a:pPr>
                <a:endParaRPr lang="es-MX"/>
              </a:p>
            </c:txPr>
            <c:showLegendKey val="0"/>
            <c:showVal val="0"/>
            <c:showCatName val="0"/>
            <c:showSerName val="0"/>
            <c:showPercent val="1"/>
            <c:showBubbleSize val="0"/>
            <c:showLeaderLines val="1"/>
            <c:extLst>
              <c:ext xmlns:c15="http://schemas.microsoft.com/office/drawing/2012/chart" uri="{CE6537A1-D6FC-4f65-9D91-7224C49458BB}"/>
            </c:extLst>
          </c:dLbls>
          <c:cat>
            <c:numRef>
              <c:f>Estadisticas!$I$18:$I$20</c:f>
              <c:numCache>
                <c:formatCode>General</c:formatCode>
                <c:ptCount val="3"/>
                <c:pt idx="0">
                  <c:v>1</c:v>
                </c:pt>
                <c:pt idx="1">
                  <c:v>2</c:v>
                </c:pt>
                <c:pt idx="2">
                  <c:v>3</c:v>
                </c:pt>
              </c:numCache>
            </c:numRef>
          </c:cat>
          <c:val>
            <c:numRef>
              <c:f>Estadisticas!$K$18:$K$20</c:f>
              <c:numCache>
                <c:formatCode>#,##0_ ;\-#,##0\ </c:formatCode>
                <c:ptCount val="3"/>
                <c:pt idx="0">
                  <c:v>246140607</c:v>
                </c:pt>
                <c:pt idx="1">
                  <c:v>15772405</c:v>
                </c:pt>
                <c:pt idx="2">
                  <c:v>31030155</c:v>
                </c:pt>
              </c:numCache>
            </c:numRef>
          </c:val>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solidFill>
        <a:schemeClr val="bg2">
          <a:lumMod val="25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6479754014917036"/>
          <c:y val="3.2424762694136917E-2"/>
          <c:w val="0.66688661278818073"/>
          <c:h val="0.9501880685966887"/>
        </c:manualLayout>
      </c:layout>
      <c:pieChart>
        <c:varyColors val="1"/>
        <c:ser>
          <c:idx val="0"/>
          <c:order val="0"/>
          <c:explosion val="13"/>
          <c:dPt>
            <c:idx val="0"/>
            <c:bubble3D val="0"/>
          </c:dPt>
          <c:dPt>
            <c:idx val="1"/>
            <c:bubble3D val="0"/>
          </c:dPt>
          <c:dPt>
            <c:idx val="2"/>
            <c:bubble3D val="0"/>
          </c:dPt>
          <c:dPt>
            <c:idx val="3"/>
            <c:bubble3D val="0"/>
          </c:dPt>
          <c:dPt>
            <c:idx val="4"/>
            <c:bubble3D val="0"/>
          </c:dPt>
          <c:dLbls>
            <c:spPr>
              <a:noFill/>
              <a:ln>
                <a:noFill/>
              </a:ln>
              <a:effectLst/>
            </c:spPr>
            <c:txPr>
              <a:bodyPr wrap="square" lIns="38100" tIns="19050" rIns="38100" bIns="19050" anchor="ctr">
                <a:spAutoFit/>
              </a:bodyPr>
              <a:lstStyle/>
              <a:p>
                <a:pPr>
                  <a:defRPr sz="1400" b="0" i="0" u="none" strike="noStrike" baseline="0">
                    <a:solidFill>
                      <a:srgbClr val="FFFFFF"/>
                    </a:solidFill>
                    <a:latin typeface="Calibri"/>
                    <a:ea typeface="Calibri"/>
                    <a:cs typeface="Calibri"/>
                  </a:defRPr>
                </a:pPr>
                <a:endParaRPr lang="es-MX"/>
              </a:p>
            </c:txPr>
            <c:showLegendKey val="0"/>
            <c:showVal val="0"/>
            <c:showCatName val="0"/>
            <c:showSerName val="0"/>
            <c:showPercent val="1"/>
            <c:showBubbleSize val="0"/>
            <c:showLeaderLines val="1"/>
            <c:extLst>
              <c:ext xmlns:c15="http://schemas.microsoft.com/office/drawing/2012/chart" uri="{CE6537A1-D6FC-4f65-9D91-7224C49458BB}"/>
            </c:extLst>
          </c:dLbls>
          <c:cat>
            <c:strRef>
              <c:f>Estadisticas!$J$25:$J$29</c:f>
              <c:strCache>
                <c:ptCount val="5"/>
                <c:pt idx="0">
                  <c:v>RECURSOS PROPIOS</c:v>
                </c:pt>
                <c:pt idx="1">
                  <c:v>APORTACIONES FEDERALES</c:v>
                </c:pt>
                <c:pt idx="2">
                  <c:v>PROGRAMAS FEDERALES</c:v>
                </c:pt>
                <c:pt idx="3">
                  <c:v>PROGRAMAS ESTATALES</c:v>
                </c:pt>
                <c:pt idx="4">
                  <c:v>OTROS</c:v>
                </c:pt>
              </c:strCache>
            </c:strRef>
          </c:cat>
          <c:val>
            <c:numRef>
              <c:f>Estadisticas!$K$25:$K$29</c:f>
              <c:numCache>
                <c:formatCode>_(* #,##0_);_(* \(#,##0\);_(* "-"_);_(@_)</c:formatCode>
                <c:ptCount val="5"/>
                <c:pt idx="0">
                  <c:v>234854187</c:v>
                </c:pt>
                <c:pt idx="1">
                  <c:v>58088980</c:v>
                </c:pt>
                <c:pt idx="2">
                  <c:v>0</c:v>
                </c:pt>
                <c:pt idx="3">
                  <c:v>0</c:v>
                </c:pt>
                <c:pt idx="4">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ln>
      <a:solidFill>
        <a:schemeClr val="bg2">
          <a:lumMod val="25000"/>
        </a:schemeClr>
      </a:solid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7</xdr:col>
      <xdr:colOff>200025</xdr:colOff>
      <xdr:row>4</xdr:row>
      <xdr:rowOff>114300</xdr:rowOff>
    </xdr:to>
    <xdr:pic>
      <xdr:nvPicPr>
        <xdr:cNvPr id="50618" name="1 Imagen" descr="Logo---texto-por-debajo.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16002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173182</xdr:colOff>
      <xdr:row>0</xdr:row>
      <xdr:rowOff>0</xdr:rowOff>
    </xdr:from>
    <xdr:to>
      <xdr:col>32</xdr:col>
      <xdr:colOff>0</xdr:colOff>
      <xdr:row>5</xdr:row>
      <xdr:rowOff>0</xdr:rowOff>
    </xdr:to>
    <xdr:sp macro="" textlink="">
      <xdr:nvSpPr>
        <xdr:cNvPr id="3" name="2 CuadroTexto"/>
        <xdr:cNvSpPr txBox="1"/>
      </xdr:nvSpPr>
      <xdr:spPr>
        <a:xfrm>
          <a:off x="1706707" y="0"/>
          <a:ext cx="5303693"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lang="es-MX" sz="1400" b="1">
              <a:latin typeface="Arial" pitchFamily="34" charset="0"/>
              <a:cs typeface="Arial" pitchFamily="34" charset="0"/>
            </a:rPr>
            <a:t>DIRECCIÓN TÉCNICA</a:t>
          </a:r>
          <a:r>
            <a:rPr lang="es-MX" sz="1050">
              <a:latin typeface="Arial" pitchFamily="34" charset="0"/>
              <a:cs typeface="Arial" pitchFamily="34" charset="0"/>
            </a:rPr>
            <a:t/>
          </a:r>
          <a:br>
            <a:rPr lang="es-MX" sz="1050">
              <a:latin typeface="Arial" pitchFamily="34" charset="0"/>
              <a:cs typeface="Arial" pitchFamily="34" charset="0"/>
            </a:rPr>
          </a:br>
          <a:r>
            <a:rPr lang="es-MX" sz="1050">
              <a:solidFill>
                <a:srgbClr val="00A79D"/>
              </a:solidFill>
              <a:latin typeface="Arial" pitchFamily="34" charset="0"/>
              <a:cs typeface="Arial" pitchFamily="34" charset="0"/>
            </a:rPr>
            <a:t>DEPARTAMENTO DE PLANEACIÓN, PROGRAMACIÓN Y COORDINACIÓN TÉCNICA</a:t>
          </a:r>
          <a:r>
            <a:rPr lang="es-MX" sz="1050">
              <a:latin typeface="Arial" pitchFamily="34" charset="0"/>
              <a:cs typeface="Arial" pitchFamily="34" charset="0"/>
            </a:rPr>
            <a:t/>
          </a:r>
          <a:br>
            <a:rPr lang="es-MX" sz="1050">
              <a:latin typeface="Arial" pitchFamily="34" charset="0"/>
              <a:cs typeface="Arial" pitchFamily="34" charset="0"/>
            </a:rPr>
          </a:br>
          <a:r>
            <a:rPr lang="es-MX" sz="1400" b="1" baseline="0">
              <a:solidFill>
                <a:srgbClr val="00A79D"/>
              </a:solidFill>
              <a:latin typeface="Arial" pitchFamily="34" charset="0"/>
              <a:cs typeface="Arial" pitchFamily="34" charset="0"/>
            </a:rPr>
            <a:t>FICHA INFORMATIVA DE </a:t>
          </a:r>
          <a:r>
            <a:rPr lang="es-MX" sz="1400" b="1">
              <a:solidFill>
                <a:srgbClr val="00A79D"/>
              </a:solidFill>
              <a:latin typeface="Arial" pitchFamily="34" charset="0"/>
              <a:cs typeface="Arial" pitchFamily="34" charset="0"/>
            </a:rPr>
            <a:t>REVISIÓN DE DOCUMENTOS</a:t>
          </a:r>
        </a:p>
      </xdr:txBody>
    </xdr:sp>
    <xdr:clientData/>
  </xdr:twoCellAnchor>
  <xdr:twoCellAnchor>
    <xdr:from>
      <xdr:col>0</xdr:col>
      <xdr:colOff>9525</xdr:colOff>
      <xdr:row>26</xdr:row>
      <xdr:rowOff>47625</xdr:rowOff>
    </xdr:from>
    <xdr:to>
      <xdr:col>19</xdr:col>
      <xdr:colOff>38100</xdr:colOff>
      <xdr:row>43</xdr:row>
      <xdr:rowOff>152400</xdr:rowOff>
    </xdr:to>
    <xdr:graphicFrame macro="">
      <xdr:nvGraphicFramePr>
        <xdr:cNvPr id="5062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133350</xdr:colOff>
      <xdr:row>26</xdr:row>
      <xdr:rowOff>76200</xdr:rowOff>
    </xdr:from>
    <xdr:to>
      <xdr:col>41</xdr:col>
      <xdr:colOff>0</xdr:colOff>
      <xdr:row>43</xdr:row>
      <xdr:rowOff>133350</xdr:rowOff>
    </xdr:to>
    <xdr:graphicFrame macro="">
      <xdr:nvGraphicFramePr>
        <xdr:cNvPr id="50621"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16</xdr:row>
      <xdr:rowOff>0</xdr:rowOff>
    </xdr:from>
    <xdr:to>
      <xdr:col>7</xdr:col>
      <xdr:colOff>714375</xdr:colOff>
      <xdr:row>21</xdr:row>
      <xdr:rowOff>0</xdr:rowOff>
    </xdr:to>
    <xdr:graphicFrame macro="">
      <xdr:nvGraphicFramePr>
        <xdr:cNvPr id="4447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xdr:colOff>
      <xdr:row>22</xdr:row>
      <xdr:rowOff>266700</xdr:rowOff>
    </xdr:from>
    <xdr:to>
      <xdr:col>7</xdr:col>
      <xdr:colOff>714375</xdr:colOff>
      <xdr:row>29</xdr:row>
      <xdr:rowOff>190500</xdr:rowOff>
    </xdr:to>
    <xdr:graphicFrame macro="">
      <xdr:nvGraphicFramePr>
        <xdr:cNvPr id="44480"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57150</xdr:colOff>
      <xdr:row>16</xdr:row>
      <xdr:rowOff>0</xdr:rowOff>
    </xdr:from>
    <xdr:to>
      <xdr:col>15</xdr:col>
      <xdr:colOff>685800</xdr:colOff>
      <xdr:row>21</xdr:row>
      <xdr:rowOff>0</xdr:rowOff>
    </xdr:to>
    <xdr:graphicFrame macro="">
      <xdr:nvGraphicFramePr>
        <xdr:cNvPr id="44481"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57150</xdr:colOff>
      <xdr:row>22</xdr:row>
      <xdr:rowOff>257175</xdr:rowOff>
    </xdr:from>
    <xdr:to>
      <xdr:col>15</xdr:col>
      <xdr:colOff>666750</xdr:colOff>
      <xdr:row>30</xdr:row>
      <xdr:rowOff>0</xdr:rowOff>
    </xdr:to>
    <xdr:graphicFrame macro="">
      <xdr:nvGraphicFramePr>
        <xdr:cNvPr id="44482"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3152775</xdr:colOff>
      <xdr:row>0</xdr:row>
      <xdr:rowOff>247650</xdr:rowOff>
    </xdr:from>
    <xdr:to>
      <xdr:col>1</xdr:col>
      <xdr:colOff>3152775</xdr:colOff>
      <xdr:row>2</xdr:row>
      <xdr:rowOff>162983</xdr:rowOff>
    </xdr:to>
    <xdr:pic>
      <xdr:nvPicPr>
        <xdr:cNvPr id="10" name="Picture 3" descr="C:\Documents and Settings\mfv-dt\Configuración local\Archivos temporales de Internet\Content.IE5\G9YBWLQB\MC900434750[2].png"/>
        <xdr:cNvPicPr>
          <a:picLocks noChangeAspect="1" noChangeArrowheads="1"/>
        </xdr:cNvPicPr>
      </xdr:nvPicPr>
      <xdr:blipFill>
        <a:blip xmlns:r="http://schemas.openxmlformats.org/officeDocument/2006/relationships" r:embed="rId1" cstate="print"/>
        <a:srcRect/>
        <a:stretch>
          <a:fillRect/>
        </a:stretch>
      </xdr:blipFill>
      <xdr:spPr bwMode="auto">
        <a:xfrm>
          <a:off x="3486150" y="247650"/>
          <a:ext cx="352425" cy="352425"/>
        </a:xfrm>
        <a:prstGeom prst="roundRect">
          <a:avLst>
            <a:gd name="adj" fmla="val 16667"/>
          </a:avLst>
        </a:prstGeom>
        <a:solidFill>
          <a:schemeClr val="tx2">
            <a:lumMod val="75000"/>
          </a:schemeClr>
        </a:solidFill>
        <a:ln>
          <a:solidFill>
            <a:schemeClr val="bg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180975</xdr:colOff>
      <xdr:row>1</xdr:row>
      <xdr:rowOff>0</xdr:rowOff>
    </xdr:from>
    <xdr:to>
      <xdr:col>5</xdr:col>
      <xdr:colOff>781050</xdr:colOff>
      <xdr:row>1</xdr:row>
      <xdr:rowOff>0</xdr:rowOff>
    </xdr:to>
    <xdr:sp macro="" textlink="">
      <xdr:nvSpPr>
        <xdr:cNvPr id="2" name="WordArt 1"/>
        <xdr:cNvSpPr>
          <a:spLocks noChangeArrowheads="1" noChangeShapeType="1" noTextEdit="1"/>
        </xdr:cNvSpPr>
      </xdr:nvSpPr>
      <xdr:spPr bwMode="auto">
        <a:xfrm>
          <a:off x="4505325" y="1076325"/>
          <a:ext cx="600075" cy="0"/>
        </a:xfrm>
        <a:prstGeom prst="rect">
          <a:avLst/>
        </a:prstGeom>
      </xdr:spPr>
      <xdr:txBody>
        <a:bodyPr wrap="none" fromWordArt="1">
          <a:prstTxWarp prst="textPlain">
            <a:avLst>
              <a:gd name="adj" fmla="val 50000"/>
            </a:avLst>
          </a:prstTxWarp>
        </a:bodyPr>
        <a:lstStyle/>
        <a:p>
          <a:pPr algn="ctr" rtl="0"/>
          <a:r>
            <a:rPr lang="es-ES" sz="1000" b="1" kern="10" spc="0">
              <a:ln w="3175">
                <a:noFill/>
                <a:round/>
                <a:headEnd/>
                <a:tailEnd/>
              </a:ln>
              <a:solidFill>
                <a:srgbClr val="000000"/>
              </a:solidFill>
              <a:effectLst/>
              <a:latin typeface="Arial"/>
              <a:cs typeface="Arial"/>
            </a:rPr>
            <a:t>MENSUAL</a:t>
          </a:r>
        </a:p>
      </xdr:txBody>
    </xdr:sp>
    <xdr:clientData/>
  </xdr:twoCellAnchor>
  <xdr:twoCellAnchor>
    <xdr:from>
      <xdr:col>6</xdr:col>
      <xdr:colOff>228600</xdr:colOff>
      <xdr:row>1</xdr:row>
      <xdr:rowOff>0</xdr:rowOff>
    </xdr:from>
    <xdr:to>
      <xdr:col>6</xdr:col>
      <xdr:colOff>666750</xdr:colOff>
      <xdr:row>1</xdr:row>
      <xdr:rowOff>0</xdr:rowOff>
    </xdr:to>
    <xdr:sp macro="" textlink="">
      <xdr:nvSpPr>
        <xdr:cNvPr id="3" name="WordArt 2"/>
        <xdr:cNvSpPr>
          <a:spLocks noChangeArrowheads="1" noChangeShapeType="1" noTextEdit="1"/>
        </xdr:cNvSpPr>
      </xdr:nvSpPr>
      <xdr:spPr bwMode="auto">
        <a:xfrm>
          <a:off x="5467350" y="1076325"/>
          <a:ext cx="438150" cy="0"/>
        </a:xfrm>
        <a:prstGeom prst="rect">
          <a:avLst/>
        </a:prstGeom>
      </xdr:spPr>
      <xdr:txBody>
        <a:bodyPr wrap="none" fromWordArt="1">
          <a:prstTxWarp prst="textPlain">
            <a:avLst>
              <a:gd name="adj" fmla="val 50000"/>
            </a:avLst>
          </a:prstTxWarp>
        </a:bodyPr>
        <a:lstStyle/>
        <a:p>
          <a:pPr algn="ctr" rtl="0"/>
          <a:r>
            <a:rPr lang="es-ES" sz="1000" b="1" kern="10" spc="0">
              <a:ln w="3175">
                <a:noFill/>
                <a:round/>
                <a:headEnd/>
                <a:tailEnd/>
              </a:ln>
              <a:solidFill>
                <a:srgbClr val="000000"/>
              </a:solidFill>
              <a:effectLst/>
              <a:latin typeface="Arial"/>
              <a:cs typeface="Arial"/>
            </a:rPr>
            <a:t>ANUAL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y%20files\PRESUPUESTO%202013\SEGUIMIENTO%20PRES%202013\SEGUI-EGR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IFICACION 1"/>
      <sheetName val="SUBSEMUN 2011"/>
      <sheetName val="SUB-2012"/>
      <sheetName val="modf.2"/>
    </sheetNames>
    <sheetDataSet>
      <sheetData sheetId="0"/>
      <sheetData sheetId="1"/>
      <sheetData sheetId="2"/>
      <sheetData sheetId="3">
        <row r="34">
          <cell r="C34">
            <v>3000000</v>
          </cell>
        </row>
        <row r="240">
          <cell r="C240">
            <v>606657</v>
          </cell>
        </row>
        <row r="241">
          <cell r="C241">
            <v>7000</v>
          </cell>
        </row>
      </sheetData>
    </sheetDataSet>
  </externalBook>
</externalLink>
</file>

<file path=xl/tables/table1.xml><?xml version="1.0" encoding="utf-8"?>
<table xmlns="http://schemas.openxmlformats.org/spreadsheetml/2006/main" id="5" name="Tabla5" displayName="Tabla5" ref="A1:E144" totalsRowShown="0" headerRowDxfId="1" dataDxfId="0">
  <tableColumns count="5">
    <tableColumn id="1" name="F" dataDxfId="6"/>
    <tableColumn id="2" name="FN" dataDxfId="5"/>
    <tableColumn id="3" name="SF" dataDxfId="4"/>
    <tableColumn id="4" name="Descripción" dataDxfId="3"/>
    <tableColumn id="5" name="Definición" dataDxfId="2"/>
  </tableColumns>
  <tableStyleInfo name="TableStyleLight1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5517"/>
  </sheetPr>
  <dimension ref="A1:AP339"/>
  <sheetViews>
    <sheetView showGridLines="0" showRowColHeaders="0" tabSelected="1" showRuler="0" topLeftCell="A112" workbookViewId="0">
      <selection activeCell="O92" sqref="O92:AO93"/>
    </sheetView>
  </sheetViews>
  <sheetFormatPr baseColWidth="10" defaultColWidth="0" defaultRowHeight="0" customHeight="1" zeroHeight="1"/>
  <cols>
    <col min="1" max="41" width="3" style="181" customWidth="1"/>
    <col min="42" max="42" width="0.28515625" style="181" customWidth="1"/>
    <col min="43" max="16384" width="3" style="181" hidden="1"/>
  </cols>
  <sheetData>
    <row r="1" spans="1:42" ht="15" customHeight="1">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358" t="s">
        <v>1019</v>
      </c>
      <c r="AH1" s="358"/>
      <c r="AI1" s="358"/>
      <c r="AJ1" s="358"/>
      <c r="AK1" s="358"/>
      <c r="AL1" s="358" t="s">
        <v>1020</v>
      </c>
      <c r="AM1" s="358"/>
      <c r="AN1" s="358"/>
      <c r="AO1" s="358"/>
      <c r="AP1" s="182"/>
    </row>
    <row r="2" spans="1:42" ht="15" customHeight="1">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359"/>
      <c r="AH2" s="359"/>
      <c r="AI2" s="359"/>
      <c r="AJ2" s="360"/>
      <c r="AK2" s="360"/>
      <c r="AL2" s="361"/>
      <c r="AM2" s="361"/>
      <c r="AN2" s="361"/>
      <c r="AO2" s="361"/>
      <c r="AP2" s="182"/>
    </row>
    <row r="3" spans="1:42" s="183" customFormat="1" ht="15" customHeight="1">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358" t="s">
        <v>1021</v>
      </c>
      <c r="AH3" s="358"/>
      <c r="AI3" s="358"/>
      <c r="AJ3" s="358"/>
      <c r="AK3" s="358"/>
      <c r="AL3" s="361"/>
      <c r="AM3" s="361"/>
      <c r="AN3" s="361"/>
      <c r="AO3" s="361"/>
      <c r="AP3" s="184"/>
    </row>
    <row r="4" spans="1:42" ht="15" customHeight="1">
      <c r="B4" s="185"/>
      <c r="C4" s="186"/>
      <c r="D4" s="187"/>
      <c r="E4" s="188"/>
      <c r="F4" s="188"/>
      <c r="G4" s="188"/>
      <c r="H4" s="188"/>
      <c r="I4" s="188"/>
      <c r="J4" s="188"/>
      <c r="K4" s="188"/>
      <c r="L4" s="188"/>
      <c r="M4" s="188"/>
      <c r="N4" s="188"/>
      <c r="O4" s="188"/>
      <c r="P4" s="188"/>
      <c r="Q4" s="188"/>
      <c r="R4" s="188"/>
      <c r="S4" s="188"/>
      <c r="T4" s="188"/>
      <c r="U4" s="188"/>
      <c r="V4" s="188"/>
      <c r="W4" s="188"/>
      <c r="X4" s="188"/>
      <c r="Y4" s="188"/>
      <c r="Z4" s="188"/>
      <c r="AA4" s="188"/>
      <c r="AB4" s="189"/>
      <c r="AC4" s="185"/>
      <c r="AD4" s="189"/>
      <c r="AE4" s="189"/>
      <c r="AF4" s="189"/>
      <c r="AG4" s="359"/>
      <c r="AH4" s="359"/>
      <c r="AI4" s="359"/>
      <c r="AJ4" s="360"/>
      <c r="AK4" s="360"/>
      <c r="AL4" s="383" t="s">
        <v>1022</v>
      </c>
      <c r="AM4" s="383"/>
      <c r="AN4" s="384"/>
      <c r="AO4" s="384"/>
      <c r="AP4" s="183"/>
    </row>
    <row r="5" spans="1:42" s="192" customFormat="1" ht="15" customHeight="1" thickBot="1">
      <c r="A5" s="183"/>
      <c r="B5" s="181"/>
      <c r="C5" s="181"/>
      <c r="D5" s="181"/>
      <c r="E5" s="181"/>
      <c r="F5" s="181"/>
      <c r="G5" s="181"/>
      <c r="H5" s="181"/>
      <c r="I5" s="181"/>
      <c r="J5" s="181"/>
      <c r="K5" s="181"/>
      <c r="L5" s="181"/>
      <c r="M5" s="181"/>
      <c r="N5" s="183"/>
      <c r="O5" s="183"/>
      <c r="P5" s="183"/>
      <c r="Q5" s="183"/>
      <c r="R5" s="183"/>
      <c r="S5" s="183"/>
      <c r="T5" s="183"/>
      <c r="U5" s="183"/>
      <c r="V5" s="183"/>
      <c r="W5" s="183"/>
      <c r="X5" s="183"/>
      <c r="Y5" s="183"/>
      <c r="Z5" s="183"/>
      <c r="AA5" s="183"/>
      <c r="AB5" s="183"/>
      <c r="AC5" s="183"/>
      <c r="AD5" s="190">
        <f>IF(AL2="Con inconsistencias","SI",IF(AL2="Sin inconsistencias","SP",IF(AL2="No procede","NO",)))</f>
        <v>0</v>
      </c>
      <c r="AE5" s="183"/>
      <c r="AF5" s="183"/>
      <c r="AG5" s="385" t="str">
        <f>AJ4&amp;AN4</f>
        <v/>
      </c>
      <c r="AH5" s="385"/>
      <c r="AI5" s="385"/>
      <c r="AJ5" s="385"/>
      <c r="AK5" s="385"/>
      <c r="AL5" s="385"/>
      <c r="AM5" s="385"/>
      <c r="AN5" s="385"/>
      <c r="AO5" s="385"/>
      <c r="AP5" s="191"/>
    </row>
    <row r="6" spans="1:42" s="192" customFormat="1" ht="15" customHeight="1" thickTop="1">
      <c r="A6" s="183"/>
      <c r="B6" s="181"/>
      <c r="C6" s="181"/>
      <c r="D6" s="181"/>
      <c r="E6" s="181"/>
      <c r="F6" s="181"/>
      <c r="G6" s="181"/>
      <c r="H6" s="181"/>
      <c r="I6" s="181"/>
      <c r="J6" s="181"/>
      <c r="K6" s="181"/>
      <c r="L6" s="181"/>
      <c r="M6" s="181"/>
      <c r="N6" s="183"/>
      <c r="O6" s="183"/>
      <c r="P6" s="183"/>
      <c r="Q6" s="183"/>
      <c r="R6" s="183"/>
      <c r="S6" s="183"/>
      <c r="T6" s="183"/>
      <c r="U6" s="183"/>
      <c r="V6" s="183"/>
      <c r="W6" s="183"/>
      <c r="X6" s="183"/>
      <c r="Y6" s="183"/>
      <c r="Z6" s="183"/>
      <c r="AA6" s="183"/>
      <c r="AB6" s="183"/>
      <c r="AC6" s="183"/>
      <c r="AD6" s="315"/>
      <c r="AE6" s="183"/>
      <c r="AF6" s="183"/>
      <c r="AG6" s="247"/>
      <c r="AH6" s="247"/>
      <c r="AI6" s="247"/>
      <c r="AJ6" s="247"/>
      <c r="AK6" s="247"/>
      <c r="AL6" s="247"/>
      <c r="AM6" s="247"/>
      <c r="AN6" s="247"/>
      <c r="AO6" s="247"/>
      <c r="AP6" s="191"/>
    </row>
    <row r="7" spans="1:42" s="314" customFormat="1" ht="15" customHeight="1">
      <c r="A7" s="376" t="s">
        <v>1023</v>
      </c>
      <c r="B7" s="377"/>
      <c r="C7" s="377"/>
      <c r="D7" s="377"/>
      <c r="E7" s="377"/>
      <c r="F7" s="377"/>
      <c r="G7" s="377"/>
      <c r="H7" s="377"/>
      <c r="I7" s="377"/>
      <c r="J7" s="377"/>
      <c r="K7" s="378"/>
      <c r="L7" s="348" t="s">
        <v>1024</v>
      </c>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row>
    <row r="8" spans="1:42" ht="15" customHeight="1">
      <c r="A8" s="362">
        <v>31110</v>
      </c>
      <c r="B8" s="363"/>
      <c r="C8" s="363"/>
      <c r="D8" s="363"/>
      <c r="E8" s="366">
        <v>125</v>
      </c>
      <c r="F8" s="366"/>
      <c r="G8" s="366"/>
      <c r="H8" s="363">
        <v>10000</v>
      </c>
      <c r="I8" s="363"/>
      <c r="J8" s="363"/>
      <c r="K8" s="368"/>
      <c r="L8" s="370" t="str">
        <f>IF(A8=31110,LOOKUP(E8,O118:O243,P118:P243)&amp; ", Jalisco",IF(A8=21110,LOOKUP(E8,Q118:Q243,R118:R243)))</f>
        <v>Zapotlán el Grande, Jalisco</v>
      </c>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2"/>
    </row>
    <row r="9" spans="1:42" ht="15" customHeight="1">
      <c r="A9" s="364"/>
      <c r="B9" s="365"/>
      <c r="C9" s="365"/>
      <c r="D9" s="365"/>
      <c r="E9" s="367"/>
      <c r="F9" s="367"/>
      <c r="G9" s="367"/>
      <c r="H9" s="365"/>
      <c r="I9" s="365"/>
      <c r="J9" s="365"/>
      <c r="K9" s="369"/>
      <c r="L9" s="373"/>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375"/>
    </row>
    <row r="10" spans="1:42" ht="15" customHeight="1">
      <c r="A10" s="376" t="s">
        <v>1025</v>
      </c>
      <c r="B10" s="377"/>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8"/>
    </row>
    <row r="11" spans="1:42" ht="15" customHeight="1">
      <c r="A11" s="370" t="str">
        <f>IF(A8=21110,IF(H8=10000,"Organo Ejecutivo Estatal"),IF(A8=31110,IF(H8=10000,"Organo Ejecutivo Municipal")))</f>
        <v>Organo Ejecutivo Municipal</v>
      </c>
      <c r="B11" s="379"/>
      <c r="C11" s="379"/>
      <c r="D11" s="379"/>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80"/>
      <c r="AP11" s="182"/>
    </row>
    <row r="12" spans="1:42" ht="15" customHeight="1">
      <c r="A12" s="373"/>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2"/>
    </row>
    <row r="13" spans="1:42" ht="15" customHeight="1">
      <c r="A13" s="194" t="b">
        <f>IF(AL15="X",IF(AN16="C1","Error existe información capturada en conceptos de complementaria",IF(AN16="C2","Error existe información capturada en conceptos de complementaria",IF(AN16="C3","Error existe información capturada en conceptos de complementaria",IF(AM17&gt;0,"Error existe información capturada en conceptos de complementaria")))))</f>
        <v>0</v>
      </c>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4" t="b">
        <f>IF(AL16="X",IF(AM17="","Error falta capturar el No. de recepción"))</f>
        <v>0</v>
      </c>
      <c r="AB13" s="195"/>
      <c r="AC13" s="195"/>
      <c r="AD13" s="195"/>
      <c r="AE13" s="195"/>
      <c r="AF13" s="195"/>
      <c r="AG13" s="195"/>
      <c r="AJ13" s="195"/>
      <c r="AK13" s="195"/>
      <c r="AL13" s="195"/>
      <c r="AM13" s="195"/>
      <c r="AN13" s="196" t="str">
        <f>IF(AL15="X","01","")</f>
        <v>01</v>
      </c>
      <c r="AO13" s="196" t="str">
        <f>IF(AL16="X",AN16,"")</f>
        <v/>
      </c>
    </row>
    <row r="14" spans="1:42" s="197" customFormat="1" ht="15" customHeight="1">
      <c r="A14" s="346" t="s">
        <v>1026</v>
      </c>
      <c r="B14" s="346"/>
      <c r="C14" s="346"/>
      <c r="D14" s="346"/>
      <c r="E14" s="347"/>
      <c r="F14" s="347"/>
      <c r="G14" s="347"/>
      <c r="H14" s="347"/>
      <c r="I14" s="347" t="s">
        <v>1027</v>
      </c>
      <c r="J14" s="347"/>
      <c r="K14" s="347"/>
      <c r="L14" s="347"/>
      <c r="M14" s="347"/>
      <c r="N14" s="347"/>
      <c r="O14" s="347"/>
      <c r="P14" s="347"/>
      <c r="Q14" s="347"/>
      <c r="R14" s="347"/>
      <c r="S14" s="347"/>
      <c r="T14" s="347"/>
      <c r="U14" s="347"/>
      <c r="V14" s="347"/>
      <c r="W14" s="347"/>
      <c r="X14" s="347"/>
      <c r="Y14" s="347"/>
      <c r="Z14" s="347"/>
      <c r="AA14" s="347"/>
      <c r="AB14" s="347"/>
      <c r="AC14" s="347"/>
      <c r="AD14" s="347"/>
      <c r="AE14" s="347" t="s">
        <v>1028</v>
      </c>
      <c r="AF14" s="347"/>
      <c r="AG14" s="347"/>
      <c r="AH14" s="347"/>
      <c r="AI14" s="347"/>
      <c r="AJ14" s="347"/>
      <c r="AK14" s="347"/>
      <c r="AL14" s="347"/>
      <c r="AM14" s="347"/>
      <c r="AN14" s="347"/>
      <c r="AO14" s="347"/>
    </row>
    <row r="15" spans="1:42" ht="15" customHeight="1">
      <c r="A15" s="406" t="s">
        <v>1029</v>
      </c>
      <c r="B15" s="406"/>
      <c r="C15" s="406"/>
      <c r="D15" s="406"/>
      <c r="E15" s="406" t="s">
        <v>1030</v>
      </c>
      <c r="F15" s="406"/>
      <c r="G15" s="406"/>
      <c r="H15" s="406"/>
      <c r="I15" s="406" t="s">
        <v>1031</v>
      </c>
      <c r="J15" s="406"/>
      <c r="K15" s="406"/>
      <c r="L15" s="406"/>
      <c r="M15" s="406"/>
      <c r="N15" s="406"/>
      <c r="O15" s="406"/>
      <c r="P15" s="406"/>
      <c r="Q15" s="406"/>
      <c r="R15" s="406"/>
      <c r="S15" s="406"/>
      <c r="T15" s="406"/>
      <c r="U15" s="407" t="s">
        <v>838</v>
      </c>
      <c r="V15" s="408"/>
      <c r="W15" s="408"/>
      <c r="X15" s="409"/>
      <c r="Y15" s="410" t="str">
        <f>IF(I16="Presupuesto","PI",IF(I16="Modificación al Presupuesto","PM",IF(I16="Documento Diverso","DI")))&amp;AN13&amp;AO13&amp;U16</f>
        <v>PI012013</v>
      </c>
      <c r="Z15" s="411"/>
      <c r="AA15" s="411"/>
      <c r="AB15" s="411"/>
      <c r="AC15" s="411"/>
      <c r="AD15" s="412"/>
      <c r="AE15" s="419" t="s">
        <v>1032</v>
      </c>
      <c r="AF15" s="420"/>
      <c r="AG15" s="420"/>
      <c r="AH15" s="420"/>
      <c r="AI15" s="420"/>
      <c r="AJ15" s="420"/>
      <c r="AK15" s="420"/>
      <c r="AL15" s="198" t="s">
        <v>1066</v>
      </c>
      <c r="AM15" s="199"/>
      <c r="AN15" s="199"/>
      <c r="AO15" s="200"/>
    </row>
    <row r="16" spans="1:42" ht="15" customHeight="1">
      <c r="A16" s="421"/>
      <c r="B16" s="421"/>
      <c r="C16" s="421"/>
      <c r="D16" s="421"/>
      <c r="E16" s="386"/>
      <c r="F16" s="386"/>
      <c r="G16" s="386"/>
      <c r="H16" s="386"/>
      <c r="I16" s="388" t="s">
        <v>1087</v>
      </c>
      <c r="J16" s="389"/>
      <c r="K16" s="389"/>
      <c r="L16" s="389"/>
      <c r="M16" s="389"/>
      <c r="N16" s="389"/>
      <c r="O16" s="389"/>
      <c r="P16" s="389"/>
      <c r="Q16" s="389"/>
      <c r="R16" s="389"/>
      <c r="S16" s="389"/>
      <c r="T16" s="390"/>
      <c r="U16" s="394">
        <v>2013</v>
      </c>
      <c r="V16" s="395"/>
      <c r="W16" s="395"/>
      <c r="X16" s="396"/>
      <c r="Y16" s="413"/>
      <c r="Z16" s="414"/>
      <c r="AA16" s="414"/>
      <c r="AB16" s="414"/>
      <c r="AC16" s="414"/>
      <c r="AD16" s="415"/>
      <c r="AE16" s="400" t="s">
        <v>1033</v>
      </c>
      <c r="AF16" s="401"/>
      <c r="AG16" s="401"/>
      <c r="AH16" s="401"/>
      <c r="AI16" s="401"/>
      <c r="AJ16" s="401"/>
      <c r="AK16" s="401"/>
      <c r="AL16" s="201"/>
      <c r="AM16" s="202" t="s">
        <v>584</v>
      </c>
      <c r="AN16" s="402"/>
      <c r="AO16" s="403"/>
      <c r="AP16" s="203"/>
    </row>
    <row r="17" spans="1:42" ht="15" customHeight="1">
      <c r="A17" s="422"/>
      <c r="B17" s="422"/>
      <c r="C17" s="422"/>
      <c r="D17" s="422"/>
      <c r="E17" s="387"/>
      <c r="F17" s="387"/>
      <c r="G17" s="387"/>
      <c r="H17" s="387"/>
      <c r="I17" s="391"/>
      <c r="J17" s="392"/>
      <c r="K17" s="392"/>
      <c r="L17" s="392"/>
      <c r="M17" s="392"/>
      <c r="N17" s="392"/>
      <c r="O17" s="392"/>
      <c r="P17" s="392"/>
      <c r="Q17" s="392"/>
      <c r="R17" s="392"/>
      <c r="S17" s="392"/>
      <c r="T17" s="393"/>
      <c r="U17" s="397"/>
      <c r="V17" s="398"/>
      <c r="W17" s="398"/>
      <c r="X17" s="399"/>
      <c r="Y17" s="416"/>
      <c r="Z17" s="417"/>
      <c r="AA17" s="417"/>
      <c r="AB17" s="417"/>
      <c r="AC17" s="417"/>
      <c r="AD17" s="418"/>
      <c r="AE17" s="404" t="s">
        <v>1034</v>
      </c>
      <c r="AF17" s="405"/>
      <c r="AG17" s="405"/>
      <c r="AH17" s="405"/>
      <c r="AI17" s="405"/>
      <c r="AJ17" s="405"/>
      <c r="AK17" s="405"/>
      <c r="AL17" s="405"/>
      <c r="AM17" s="423"/>
      <c r="AN17" s="423"/>
      <c r="AO17" s="424"/>
      <c r="AP17" s="182"/>
    </row>
    <row r="18" spans="1:42" ht="15" customHeight="1">
      <c r="A18" s="204" t="b">
        <f>IF(AL15="X",IF(AL16="X","Error eligio dos opciones en el Tipo de documento Normal y Complementaria"))</f>
        <v>0</v>
      </c>
      <c r="B18" s="205"/>
      <c r="C18" s="205"/>
      <c r="D18" s="205"/>
      <c r="E18" s="206"/>
      <c r="F18" s="206"/>
      <c r="G18" s="206"/>
      <c r="H18" s="206"/>
      <c r="I18" s="207"/>
      <c r="J18" s="207"/>
      <c r="K18" s="207"/>
      <c r="L18" s="207"/>
      <c r="M18" s="207"/>
      <c r="N18" s="207"/>
      <c r="O18" s="207"/>
      <c r="P18" s="207"/>
      <c r="Q18" s="207"/>
      <c r="R18" s="207"/>
      <c r="S18" s="207"/>
      <c r="T18" s="207"/>
      <c r="U18" s="207"/>
      <c r="V18" s="207"/>
      <c r="W18" s="207"/>
      <c r="X18" s="207"/>
      <c r="Y18" s="207"/>
      <c r="Z18" s="207"/>
      <c r="AA18" s="194" t="b">
        <f>IF(AL16="X",IF(AN16="","Error falta elegir el No. de complementaria"))</f>
        <v>0</v>
      </c>
      <c r="AB18" s="207"/>
      <c r="AD18" s="207"/>
      <c r="AF18" s="208"/>
      <c r="AG18" s="208"/>
      <c r="AH18" s="208"/>
      <c r="AI18" s="208"/>
      <c r="AJ18" s="208"/>
      <c r="AK18" s="208"/>
      <c r="AL18" s="208"/>
      <c r="AM18" s="209"/>
      <c r="AN18" s="209"/>
      <c r="AO18" s="209"/>
      <c r="AP18" s="182"/>
    </row>
    <row r="19" spans="1:42" ht="15" customHeight="1">
      <c r="A19" s="347" t="s">
        <v>1035</v>
      </c>
      <c r="B19" s="347"/>
      <c r="C19" s="347"/>
      <c r="D19" s="347"/>
      <c r="E19" s="347"/>
      <c r="F19" s="347"/>
      <c r="G19" s="347"/>
      <c r="H19" s="347"/>
      <c r="I19" s="347"/>
      <c r="J19" s="347"/>
      <c r="K19" s="347"/>
      <c r="L19" s="347"/>
      <c r="M19" s="347"/>
      <c r="N19" s="347"/>
      <c r="O19" s="347"/>
      <c r="P19" s="347"/>
      <c r="Q19" s="347"/>
      <c r="R19" s="347"/>
      <c r="S19" s="347"/>
      <c r="T19" s="347"/>
      <c r="U19" s="347"/>
      <c r="V19" s="347"/>
      <c r="W19" s="347" t="s">
        <v>1036</v>
      </c>
      <c r="X19" s="347"/>
      <c r="Y19" s="347"/>
      <c r="Z19" s="347"/>
      <c r="AA19" s="347"/>
      <c r="AB19" s="347"/>
      <c r="AC19" s="347"/>
      <c r="AD19" s="347"/>
      <c r="AE19" s="347"/>
      <c r="AF19" s="347"/>
      <c r="AG19" s="347"/>
      <c r="AH19" s="347"/>
      <c r="AI19" s="347"/>
      <c r="AJ19" s="347"/>
      <c r="AK19" s="347"/>
      <c r="AL19" s="347"/>
      <c r="AM19" s="347"/>
      <c r="AN19" s="347"/>
      <c r="AO19" s="347"/>
    </row>
    <row r="20" spans="1:42" ht="15" customHeight="1">
      <c r="A20" s="425" t="s">
        <v>584</v>
      </c>
      <c r="B20" s="426"/>
      <c r="C20" s="427"/>
      <c r="D20" s="427"/>
      <c r="E20" s="427"/>
      <c r="F20" s="427"/>
      <c r="G20" s="427"/>
      <c r="H20" s="427"/>
      <c r="I20" s="427"/>
      <c r="J20" s="428"/>
      <c r="K20" s="429" t="s">
        <v>1037</v>
      </c>
      <c r="L20" s="430" t="s">
        <v>604</v>
      </c>
      <c r="M20" s="430"/>
      <c r="N20" s="430"/>
      <c r="O20" s="430"/>
      <c r="P20" s="430"/>
      <c r="Q20" s="430"/>
      <c r="R20" s="430"/>
      <c r="S20" s="430"/>
      <c r="T20" s="430"/>
      <c r="U20" s="430"/>
      <c r="V20" s="210"/>
      <c r="W20" s="419" t="s">
        <v>1038</v>
      </c>
      <c r="X20" s="420"/>
      <c r="Y20" s="420"/>
      <c r="Z20" s="420"/>
      <c r="AA20" s="420"/>
      <c r="AB20" s="420"/>
      <c r="AC20" s="420"/>
      <c r="AD20" s="420"/>
      <c r="AE20" s="420"/>
      <c r="AF20" s="431"/>
      <c r="AG20" s="431"/>
      <c r="AH20" s="431"/>
      <c r="AI20" s="431"/>
      <c r="AJ20" s="431"/>
      <c r="AK20" s="431"/>
      <c r="AL20" s="431"/>
      <c r="AM20" s="431"/>
      <c r="AN20" s="431"/>
      <c r="AO20" s="432"/>
    </row>
    <row r="21" spans="1:42" ht="15" customHeight="1">
      <c r="A21" s="433" t="s">
        <v>1039</v>
      </c>
      <c r="B21" s="434"/>
      <c r="C21" s="434"/>
      <c r="D21" s="451"/>
      <c r="E21" s="451"/>
      <c r="F21" s="451"/>
      <c r="G21" s="451"/>
      <c r="H21" s="451"/>
      <c r="I21" s="451"/>
      <c r="J21" s="452"/>
      <c r="K21" s="429"/>
      <c r="L21" s="430" t="s">
        <v>1040</v>
      </c>
      <c r="M21" s="430"/>
      <c r="N21" s="430"/>
      <c r="O21" s="430"/>
      <c r="P21" s="430"/>
      <c r="Q21" s="430"/>
      <c r="R21" s="430"/>
      <c r="S21" s="430"/>
      <c r="T21" s="430"/>
      <c r="U21" s="430"/>
      <c r="V21" s="210"/>
      <c r="W21" s="400" t="s">
        <v>1041</v>
      </c>
      <c r="X21" s="401"/>
      <c r="Y21" s="401"/>
      <c r="Z21" s="401"/>
      <c r="AA21" s="401"/>
      <c r="AB21" s="401"/>
      <c r="AC21" s="401"/>
      <c r="AD21" s="401"/>
      <c r="AE21" s="401"/>
      <c r="AF21" s="435"/>
      <c r="AG21" s="435"/>
      <c r="AH21" s="435"/>
      <c r="AI21" s="435"/>
      <c r="AJ21" s="435"/>
      <c r="AK21" s="435"/>
      <c r="AL21" s="435"/>
      <c r="AM21" s="435"/>
      <c r="AN21" s="435"/>
      <c r="AO21" s="436"/>
    </row>
    <row r="22" spans="1:42" ht="15" customHeight="1">
      <c r="A22" s="404" t="s">
        <v>585</v>
      </c>
      <c r="B22" s="405"/>
      <c r="C22" s="405"/>
      <c r="D22" s="405"/>
      <c r="E22" s="405"/>
      <c r="F22" s="405"/>
      <c r="G22" s="405"/>
      <c r="H22" s="405"/>
      <c r="I22" s="447"/>
      <c r="J22" s="448"/>
      <c r="K22" s="429"/>
      <c r="L22" s="430" t="s">
        <v>1042</v>
      </c>
      <c r="M22" s="430"/>
      <c r="N22" s="430"/>
      <c r="O22" s="430"/>
      <c r="P22" s="430"/>
      <c r="Q22" s="430"/>
      <c r="R22" s="430"/>
      <c r="S22" s="430"/>
      <c r="T22" s="430"/>
      <c r="U22" s="430"/>
      <c r="V22" s="210"/>
      <c r="W22" s="400" t="s">
        <v>1043</v>
      </c>
      <c r="X22" s="401"/>
      <c r="Y22" s="401"/>
      <c r="Z22" s="401"/>
      <c r="AA22" s="401"/>
      <c r="AB22" s="401"/>
      <c r="AC22" s="401"/>
      <c r="AD22" s="401"/>
      <c r="AE22" s="401"/>
      <c r="AF22" s="449"/>
      <c r="AG22" s="449"/>
      <c r="AH22" s="449"/>
      <c r="AI22" s="449"/>
      <c r="AJ22" s="449"/>
      <c r="AK22" s="449"/>
      <c r="AL22" s="449"/>
      <c r="AM22" s="449"/>
      <c r="AN22" s="449"/>
      <c r="AO22" s="450"/>
    </row>
    <row r="23" spans="1:42" ht="15" customHeight="1">
      <c r="A23" s="347" t="s">
        <v>1044</v>
      </c>
      <c r="B23" s="347"/>
      <c r="C23" s="347"/>
      <c r="D23" s="347"/>
      <c r="E23" s="347"/>
      <c r="F23" s="347"/>
      <c r="G23" s="347"/>
      <c r="H23" s="347"/>
      <c r="I23" s="347"/>
      <c r="J23" s="347"/>
      <c r="K23" s="347"/>
      <c r="L23" s="347"/>
      <c r="M23" s="347"/>
      <c r="N23" s="347"/>
      <c r="O23" s="347"/>
      <c r="P23" s="347"/>
      <c r="Q23" s="347"/>
      <c r="R23" s="347"/>
      <c r="S23" s="347"/>
      <c r="T23" s="347"/>
      <c r="U23" s="347"/>
      <c r="V23" s="347"/>
      <c r="W23" s="400" t="s">
        <v>1045</v>
      </c>
      <c r="X23" s="401"/>
      <c r="Y23" s="401"/>
      <c r="Z23" s="401"/>
      <c r="AA23" s="401"/>
      <c r="AB23" s="401"/>
      <c r="AC23" s="401"/>
      <c r="AD23" s="401"/>
      <c r="AE23" s="401"/>
      <c r="AF23" s="435"/>
      <c r="AG23" s="435"/>
      <c r="AH23" s="435"/>
      <c r="AI23" s="435"/>
      <c r="AJ23" s="435"/>
      <c r="AK23" s="435"/>
      <c r="AL23" s="435"/>
      <c r="AM23" s="435"/>
      <c r="AN23" s="435"/>
      <c r="AO23" s="436"/>
    </row>
    <row r="24" spans="1:42" ht="15" customHeight="1">
      <c r="A24" s="437" t="s">
        <v>1046</v>
      </c>
      <c r="B24" s="438"/>
      <c r="C24" s="438"/>
      <c r="D24" s="438"/>
      <c r="E24" s="438"/>
      <c r="F24" s="438"/>
      <c r="G24" s="438"/>
      <c r="H24" s="438"/>
      <c r="I24" s="438"/>
      <c r="J24" s="438"/>
      <c r="K24" s="438"/>
      <c r="L24" s="438"/>
      <c r="M24" s="439"/>
      <c r="N24" s="440">
        <f>Q24/Q26</f>
        <v>1</v>
      </c>
      <c r="O24" s="440"/>
      <c r="P24" s="440"/>
      <c r="Q24" s="441">
        <f>'E-OG'!I428</f>
        <v>292943167</v>
      </c>
      <c r="R24" s="442"/>
      <c r="S24" s="442"/>
      <c r="T24" s="442"/>
      <c r="U24" s="442"/>
      <c r="V24" s="443"/>
      <c r="W24" s="444" t="s">
        <v>1047</v>
      </c>
      <c r="X24" s="445"/>
      <c r="Y24" s="445"/>
      <c r="Z24" s="445"/>
      <c r="AA24" s="445"/>
      <c r="AB24" s="445"/>
      <c r="AC24" s="445"/>
      <c r="AD24" s="445"/>
      <c r="AE24" s="445"/>
      <c r="AF24" s="445"/>
      <c r="AG24" s="445"/>
      <c r="AH24" s="445"/>
      <c r="AI24" s="445"/>
      <c r="AJ24" s="445"/>
      <c r="AK24" s="445"/>
      <c r="AL24" s="445"/>
      <c r="AM24" s="445"/>
      <c r="AN24" s="445"/>
      <c r="AO24" s="446"/>
    </row>
    <row r="25" spans="1:42" ht="15" customHeight="1">
      <c r="A25" s="437" t="s">
        <v>1048</v>
      </c>
      <c r="B25" s="438"/>
      <c r="C25" s="438"/>
      <c r="D25" s="438"/>
      <c r="E25" s="438"/>
      <c r="F25" s="438"/>
      <c r="G25" s="438"/>
      <c r="H25" s="438"/>
      <c r="I25" s="438"/>
      <c r="J25" s="438"/>
      <c r="K25" s="439"/>
      <c r="L25" s="466"/>
      <c r="M25" s="467"/>
      <c r="N25" s="440">
        <f>Q25/Q26</f>
        <v>0</v>
      </c>
      <c r="O25" s="440"/>
      <c r="P25" s="440"/>
      <c r="Q25" s="441">
        <v>0</v>
      </c>
      <c r="R25" s="442"/>
      <c r="S25" s="442"/>
      <c r="T25" s="442"/>
      <c r="U25" s="442"/>
      <c r="V25" s="443"/>
      <c r="W25" s="400" t="s">
        <v>586</v>
      </c>
      <c r="X25" s="401"/>
      <c r="Y25" s="401"/>
      <c r="Z25" s="401"/>
      <c r="AA25" s="401"/>
      <c r="AB25" s="435"/>
      <c r="AC25" s="435"/>
      <c r="AD25" s="401" t="s">
        <v>588</v>
      </c>
      <c r="AE25" s="401"/>
      <c r="AF25" s="401"/>
      <c r="AG25" s="401"/>
      <c r="AH25" s="401"/>
      <c r="AI25" s="435"/>
      <c r="AJ25" s="435"/>
      <c r="AK25" s="401" t="s">
        <v>519</v>
      </c>
      <c r="AL25" s="401"/>
      <c r="AM25" s="401"/>
      <c r="AN25" s="468">
        <f>AB25+AI25</f>
        <v>0</v>
      </c>
      <c r="AO25" s="469"/>
    </row>
    <row r="26" spans="1:42" ht="15" customHeight="1">
      <c r="A26" s="437" t="s">
        <v>1253</v>
      </c>
      <c r="B26" s="438"/>
      <c r="C26" s="438"/>
      <c r="D26" s="438"/>
      <c r="E26" s="438"/>
      <c r="F26" s="438"/>
      <c r="G26" s="438"/>
      <c r="H26" s="438"/>
      <c r="I26" s="438"/>
      <c r="J26" s="438"/>
      <c r="K26" s="438"/>
      <c r="L26" s="438"/>
      <c r="M26" s="439"/>
      <c r="N26" s="440">
        <f>SUM(N24:P25)</f>
        <v>1</v>
      </c>
      <c r="O26" s="440"/>
      <c r="P26" s="440"/>
      <c r="Q26" s="441">
        <f>Q24+Q25</f>
        <v>292943167</v>
      </c>
      <c r="R26" s="442"/>
      <c r="S26" s="442"/>
      <c r="T26" s="442"/>
      <c r="U26" s="442"/>
      <c r="V26" s="443"/>
      <c r="W26" s="470" t="s">
        <v>1049</v>
      </c>
      <c r="X26" s="471"/>
      <c r="Y26" s="471"/>
      <c r="Z26" s="471"/>
      <c r="AA26" s="471"/>
      <c r="AB26" s="471"/>
      <c r="AC26" s="471"/>
      <c r="AD26" s="471"/>
      <c r="AE26" s="471"/>
      <c r="AF26" s="472"/>
      <c r="AG26" s="472"/>
      <c r="AH26" s="472"/>
      <c r="AI26" s="472"/>
      <c r="AJ26" s="472"/>
      <c r="AK26" s="472"/>
      <c r="AL26" s="472"/>
      <c r="AM26" s="472"/>
      <c r="AN26" s="472"/>
      <c r="AO26" s="473"/>
    </row>
    <row r="27" spans="1:42" ht="15" customHeight="1">
      <c r="A27" s="211"/>
      <c r="B27" s="211"/>
      <c r="C27" s="211"/>
      <c r="D27" s="211"/>
      <c r="E27" s="211"/>
      <c r="F27" s="211"/>
      <c r="G27" s="211"/>
      <c r="H27" s="211"/>
      <c r="I27" s="211"/>
      <c r="J27" s="211"/>
      <c r="K27" s="211"/>
      <c r="L27" s="211"/>
      <c r="M27" s="211"/>
      <c r="N27" s="211"/>
      <c r="O27" s="211"/>
      <c r="P27" s="212"/>
      <c r="Q27" s="212"/>
      <c r="R27" s="212"/>
      <c r="S27" s="212"/>
      <c r="T27" s="212"/>
      <c r="U27" s="212"/>
      <c r="V27" s="212"/>
      <c r="W27" s="211"/>
      <c r="X27" s="211"/>
      <c r="Y27" s="211"/>
      <c r="Z27" s="211"/>
      <c r="AA27" s="211"/>
      <c r="AB27" s="211"/>
      <c r="AC27" s="211"/>
      <c r="AD27" s="211"/>
      <c r="AE27" s="211"/>
      <c r="AF27" s="211"/>
      <c r="AG27" s="211"/>
      <c r="AH27" s="213"/>
      <c r="AI27" s="213"/>
      <c r="AJ27" s="213"/>
      <c r="AK27" s="213"/>
      <c r="AL27" s="213"/>
      <c r="AM27" s="213"/>
      <c r="AN27" s="213"/>
      <c r="AO27" s="213"/>
    </row>
    <row r="28" spans="1:42" ht="15" customHeight="1">
      <c r="A28" s="214"/>
      <c r="B28" s="218" t="s">
        <v>1050</v>
      </c>
      <c r="C28" s="303">
        <f>Estadisticas!F13</f>
        <v>0</v>
      </c>
      <c r="D28" s="214"/>
      <c r="E28" s="214"/>
      <c r="F28" s="214"/>
      <c r="G28" s="214"/>
      <c r="H28" s="214"/>
      <c r="I28" s="214"/>
      <c r="J28" s="214"/>
      <c r="K28" s="214"/>
      <c r="L28" s="214"/>
      <c r="M28" s="214"/>
      <c r="N28" s="214"/>
      <c r="O28" s="214"/>
      <c r="P28" s="215"/>
      <c r="Q28" s="215"/>
      <c r="R28" s="215"/>
      <c r="S28" s="215"/>
      <c r="T28" s="215"/>
      <c r="U28" s="215"/>
      <c r="V28" s="215"/>
      <c r="W28" s="214"/>
      <c r="X28" s="216"/>
      <c r="Y28" s="214"/>
      <c r="Z28" s="214"/>
      <c r="AA28" s="214"/>
      <c r="AB28" s="214"/>
      <c r="AC28" s="214"/>
      <c r="AD28" s="214"/>
      <c r="AE28" s="214"/>
      <c r="AF28" s="214"/>
      <c r="AG28" s="214"/>
      <c r="AH28" s="217"/>
      <c r="AI28" s="217"/>
      <c r="AJ28" s="217"/>
      <c r="AK28" s="217"/>
      <c r="AL28" s="217"/>
      <c r="AM28" s="217"/>
      <c r="AN28" s="217"/>
      <c r="AO28" s="217"/>
    </row>
    <row r="29" spans="1:42" ht="15" customHeight="1">
      <c r="A29" s="214"/>
      <c r="B29" s="304" t="s">
        <v>1252</v>
      </c>
      <c r="C29" s="303">
        <f>Estadisticas!F12</f>
        <v>17325</v>
      </c>
      <c r="D29" s="214"/>
      <c r="E29" s="214"/>
      <c r="F29" s="214"/>
      <c r="G29" s="214"/>
      <c r="H29" s="214"/>
      <c r="I29" s="214"/>
      <c r="J29" s="214"/>
      <c r="K29" s="214"/>
      <c r="L29" s="214"/>
      <c r="M29" s="214"/>
      <c r="N29" s="214"/>
      <c r="O29" s="214"/>
      <c r="P29" s="215"/>
      <c r="Q29" s="215"/>
      <c r="R29" s="215"/>
      <c r="S29" s="215"/>
      <c r="T29" s="215"/>
      <c r="U29" s="215"/>
      <c r="V29" s="215"/>
      <c r="W29" s="214"/>
      <c r="X29" s="219" t="s">
        <v>1051</v>
      </c>
      <c r="Y29" s="303">
        <f>Estadisticas!N13</f>
        <v>31030155</v>
      </c>
      <c r="Z29" s="214"/>
      <c r="AA29" s="214"/>
      <c r="AB29" s="214"/>
      <c r="AC29" s="214"/>
      <c r="AD29" s="214"/>
      <c r="AE29" s="214"/>
      <c r="AF29" s="214"/>
      <c r="AG29" s="214"/>
      <c r="AH29" s="217"/>
      <c r="AI29" s="217"/>
      <c r="AJ29" s="217"/>
      <c r="AK29" s="217"/>
      <c r="AL29" s="217"/>
      <c r="AM29" s="217"/>
      <c r="AN29" s="217"/>
      <c r="AO29" s="217"/>
    </row>
    <row r="30" spans="1:42" ht="15" customHeight="1">
      <c r="A30" s="214"/>
      <c r="B30" s="218" t="s">
        <v>1052</v>
      </c>
      <c r="C30" s="303">
        <f>Estadisticas!F11</f>
        <v>185110344</v>
      </c>
      <c r="D30" s="214"/>
      <c r="E30" s="214"/>
      <c r="F30" s="214"/>
      <c r="G30" s="214"/>
      <c r="H30" s="214"/>
      <c r="I30" s="214"/>
      <c r="J30" s="214"/>
      <c r="K30" s="214"/>
      <c r="L30" s="214"/>
      <c r="M30" s="214"/>
      <c r="N30" s="214"/>
      <c r="O30" s="214"/>
      <c r="P30" s="215"/>
      <c r="Q30" s="215"/>
      <c r="R30" s="215"/>
      <c r="S30" s="215"/>
      <c r="T30" s="215"/>
      <c r="U30" s="215"/>
      <c r="V30" s="215"/>
      <c r="W30" s="214"/>
      <c r="X30" s="219" t="s">
        <v>1052</v>
      </c>
      <c r="Y30" s="303">
        <f>Estadisticas!N12</f>
        <v>0</v>
      </c>
      <c r="Z30" s="214"/>
      <c r="AA30" s="214"/>
      <c r="AB30" s="214"/>
      <c r="AC30" s="214"/>
      <c r="AD30" s="214"/>
      <c r="AE30" s="214"/>
      <c r="AF30" s="214"/>
      <c r="AG30" s="214"/>
      <c r="AH30" s="217"/>
      <c r="AI30" s="217"/>
      <c r="AJ30" s="217"/>
      <c r="AK30" s="217"/>
      <c r="AL30" s="217"/>
      <c r="AM30" s="217"/>
      <c r="AN30" s="217"/>
      <c r="AO30" s="217"/>
    </row>
    <row r="31" spans="1:42" ht="15" customHeight="1">
      <c r="A31" s="214"/>
      <c r="B31" s="218" t="s">
        <v>1053</v>
      </c>
      <c r="C31" s="303">
        <f>Estadisticas!F10</f>
        <v>0</v>
      </c>
      <c r="D31" s="214"/>
      <c r="E31" s="214"/>
      <c r="F31" s="214"/>
      <c r="G31" s="214"/>
      <c r="H31" s="214"/>
      <c r="I31" s="214"/>
      <c r="J31" s="214"/>
      <c r="K31" s="214"/>
      <c r="L31" s="214"/>
      <c r="M31" s="214"/>
      <c r="N31" s="214"/>
      <c r="O31" s="214"/>
      <c r="P31" s="215"/>
      <c r="Q31" s="215"/>
      <c r="R31" s="215"/>
      <c r="S31" s="215"/>
      <c r="T31" s="215"/>
      <c r="U31" s="215"/>
      <c r="V31" s="215"/>
      <c r="W31" s="214"/>
      <c r="X31" s="219" t="s">
        <v>1054</v>
      </c>
      <c r="Y31" s="303">
        <f>Estadisticas!N11</f>
        <v>0</v>
      </c>
      <c r="Z31" s="214"/>
      <c r="AA31" s="214"/>
      <c r="AB31" s="214"/>
      <c r="AC31" s="214"/>
      <c r="AD31" s="214"/>
      <c r="AE31" s="214"/>
      <c r="AF31" s="214"/>
      <c r="AG31" s="214"/>
      <c r="AH31" s="217"/>
      <c r="AI31" s="217"/>
      <c r="AJ31" s="217"/>
      <c r="AK31" s="217"/>
      <c r="AL31" s="217"/>
      <c r="AM31" s="217"/>
      <c r="AN31" s="217"/>
      <c r="AO31" s="217"/>
    </row>
    <row r="32" spans="1:42" ht="15" customHeight="1">
      <c r="A32" s="214"/>
      <c r="B32" s="218" t="s">
        <v>1055</v>
      </c>
      <c r="C32" s="303">
        <f>Estadisticas!F9</f>
        <v>6862355</v>
      </c>
      <c r="D32" s="214"/>
      <c r="E32" s="214"/>
      <c r="F32" s="214"/>
      <c r="G32" s="214"/>
      <c r="H32" s="214"/>
      <c r="I32" s="214"/>
      <c r="J32" s="214"/>
      <c r="K32" s="214"/>
      <c r="L32" s="214"/>
      <c r="M32" s="214"/>
      <c r="N32" s="214"/>
      <c r="O32" s="214"/>
      <c r="P32" s="215"/>
      <c r="Q32" s="215"/>
      <c r="R32" s="215"/>
      <c r="S32" s="215"/>
      <c r="T32" s="215"/>
      <c r="U32" s="215"/>
      <c r="V32" s="215"/>
      <c r="W32" s="214"/>
      <c r="X32" s="219" t="s">
        <v>1056</v>
      </c>
      <c r="Y32" s="303">
        <f>Estadisticas!N10</f>
        <v>15288436</v>
      </c>
      <c r="Z32" s="214"/>
      <c r="AA32" s="214"/>
      <c r="AB32" s="214"/>
      <c r="AC32" s="214"/>
      <c r="AD32" s="214"/>
      <c r="AE32" s="214"/>
      <c r="AF32" s="214"/>
      <c r="AG32" s="214"/>
      <c r="AH32" s="217"/>
      <c r="AI32" s="217"/>
      <c r="AJ32" s="217"/>
      <c r="AK32" s="217"/>
      <c r="AL32" s="217"/>
      <c r="AM32" s="217"/>
      <c r="AN32" s="217"/>
      <c r="AO32" s="217"/>
    </row>
    <row r="33" spans="1:42" ht="15" customHeight="1">
      <c r="A33" s="214"/>
      <c r="B33" s="218" t="s">
        <v>1057</v>
      </c>
      <c r="C33" s="303">
        <f>Estadisticas!F8</f>
        <v>25629043</v>
      </c>
      <c r="D33" s="214"/>
      <c r="E33" s="214"/>
      <c r="F33" s="214"/>
      <c r="G33" s="214"/>
      <c r="H33" s="214"/>
      <c r="I33" s="214"/>
      <c r="J33" s="214"/>
      <c r="K33" s="214"/>
      <c r="L33" s="214"/>
      <c r="M33" s="214"/>
      <c r="N33" s="214"/>
      <c r="O33" s="214"/>
      <c r="P33" s="215"/>
      <c r="Q33" s="215"/>
      <c r="R33" s="215"/>
      <c r="S33" s="215"/>
      <c r="T33" s="215"/>
      <c r="U33" s="215"/>
      <c r="V33" s="215"/>
      <c r="W33" s="214"/>
      <c r="X33" s="219" t="s">
        <v>1058</v>
      </c>
      <c r="Y33" s="303">
        <f>Estadisticas!N9</f>
        <v>483969</v>
      </c>
      <c r="Z33" s="214"/>
      <c r="AA33" s="214"/>
      <c r="AB33" s="214"/>
      <c r="AC33" s="214"/>
      <c r="AD33" s="214"/>
      <c r="AE33" s="214"/>
      <c r="AF33" s="214"/>
      <c r="AG33" s="214"/>
      <c r="AH33" s="217"/>
      <c r="AI33" s="217"/>
      <c r="AJ33" s="217"/>
      <c r="AK33" s="217"/>
      <c r="AL33" s="217"/>
      <c r="AM33" s="217"/>
      <c r="AN33" s="217"/>
      <c r="AO33" s="217"/>
    </row>
    <row r="34" spans="1:42" ht="15" customHeight="1">
      <c r="A34" s="214"/>
      <c r="B34" s="218" t="s">
        <v>210</v>
      </c>
      <c r="C34" s="303">
        <f>Estadisticas!F7</f>
        <v>32237562</v>
      </c>
      <c r="D34" s="214"/>
      <c r="E34" s="214"/>
      <c r="F34" s="214"/>
      <c r="G34" s="214"/>
      <c r="H34" s="214"/>
      <c r="I34" s="214"/>
      <c r="J34" s="214"/>
      <c r="K34" s="214"/>
      <c r="L34" s="214"/>
      <c r="M34" s="214"/>
      <c r="N34" s="214"/>
      <c r="O34" s="214"/>
      <c r="P34" s="215"/>
      <c r="Q34" s="215"/>
      <c r="R34" s="215"/>
      <c r="S34" s="215"/>
      <c r="T34" s="215"/>
      <c r="U34" s="215"/>
      <c r="V34" s="215"/>
      <c r="W34" s="214"/>
      <c r="X34" s="219" t="s">
        <v>1059</v>
      </c>
      <c r="Y34" s="303">
        <f>Estadisticas!N8</f>
        <v>22393117</v>
      </c>
      <c r="Z34" s="214"/>
      <c r="AA34" s="214"/>
      <c r="AB34" s="214"/>
      <c r="AC34" s="214"/>
      <c r="AD34" s="214"/>
      <c r="AE34" s="214"/>
      <c r="AF34" s="214"/>
      <c r="AG34" s="214"/>
      <c r="AH34" s="217"/>
      <c r="AI34" s="217"/>
      <c r="AJ34" s="217"/>
      <c r="AK34" s="217"/>
      <c r="AL34" s="217"/>
      <c r="AM34" s="217"/>
      <c r="AN34" s="217"/>
      <c r="AO34" s="217"/>
    </row>
    <row r="35" spans="1:42" ht="15" customHeight="1">
      <c r="A35" s="214"/>
      <c r="B35" s="218" t="s">
        <v>920</v>
      </c>
      <c r="C35" s="303">
        <f>Estadisticas!F6</f>
        <v>0</v>
      </c>
      <c r="D35" s="214"/>
      <c r="E35" s="214"/>
      <c r="F35" s="214"/>
      <c r="G35" s="214"/>
      <c r="H35" s="214"/>
      <c r="I35" s="214"/>
      <c r="J35" s="214"/>
      <c r="K35" s="214"/>
      <c r="L35" s="214"/>
      <c r="M35" s="214"/>
      <c r="N35" s="214"/>
      <c r="O35" s="214"/>
      <c r="P35" s="215"/>
      <c r="Q35" s="215"/>
      <c r="R35" s="215"/>
      <c r="S35" s="215"/>
      <c r="T35" s="215"/>
      <c r="U35" s="215"/>
      <c r="V35" s="215"/>
      <c r="W35" s="214"/>
      <c r="X35" s="219" t="s">
        <v>1060</v>
      </c>
      <c r="Y35" s="303">
        <f>Estadisticas!N7</f>
        <v>32155625</v>
      </c>
      <c r="Z35" s="214"/>
      <c r="AA35" s="214"/>
      <c r="AB35" s="214"/>
      <c r="AC35" s="214"/>
      <c r="AD35" s="214"/>
      <c r="AE35" s="214"/>
      <c r="AF35" s="214"/>
      <c r="AG35" s="214"/>
      <c r="AH35" s="217"/>
      <c r="AI35" s="217"/>
      <c r="AJ35" s="217"/>
      <c r="AK35" s="217"/>
      <c r="AL35" s="217"/>
      <c r="AM35" s="217"/>
      <c r="AN35" s="217"/>
      <c r="AO35" s="217"/>
    </row>
    <row r="36" spans="1:42" ht="15" customHeight="1">
      <c r="A36" s="214"/>
      <c r="B36" s="218" t="s">
        <v>1061</v>
      </c>
      <c r="C36" s="303">
        <f>Estadisticas!F5</f>
        <v>0</v>
      </c>
      <c r="D36" s="214"/>
      <c r="E36" s="214"/>
      <c r="F36" s="214"/>
      <c r="G36" s="214"/>
      <c r="H36" s="214"/>
      <c r="I36" s="214"/>
      <c r="J36" s="214"/>
      <c r="K36" s="214"/>
      <c r="L36" s="214"/>
      <c r="M36" s="214"/>
      <c r="N36" s="214"/>
      <c r="O36" s="214"/>
      <c r="P36" s="215"/>
      <c r="Q36" s="215"/>
      <c r="R36" s="215"/>
      <c r="S36" s="215"/>
      <c r="T36" s="215"/>
      <c r="U36" s="215"/>
      <c r="V36" s="215"/>
      <c r="W36" s="214"/>
      <c r="X36" s="219" t="s">
        <v>1062</v>
      </c>
      <c r="Y36" s="303">
        <f>Estadisticas!N6</f>
        <v>26161267</v>
      </c>
      <c r="Z36" s="214"/>
      <c r="AA36" s="214"/>
      <c r="AB36" s="214"/>
      <c r="AC36" s="214"/>
      <c r="AD36" s="214"/>
      <c r="AE36" s="214"/>
      <c r="AF36" s="214"/>
      <c r="AG36" s="214"/>
      <c r="AH36" s="217"/>
      <c r="AI36" s="217"/>
      <c r="AJ36" s="217"/>
      <c r="AK36" s="217"/>
      <c r="AL36" s="217"/>
      <c r="AM36" s="217"/>
      <c r="AN36" s="217"/>
      <c r="AO36" s="217"/>
    </row>
    <row r="37" spans="1:42" ht="15" customHeight="1">
      <c r="A37" s="214"/>
      <c r="B37" s="218" t="s">
        <v>1063</v>
      </c>
      <c r="C37" s="303">
        <f>Estadisticas!F4</f>
        <v>43700195</v>
      </c>
      <c r="D37" s="214"/>
      <c r="E37" s="214"/>
      <c r="F37" s="214"/>
      <c r="G37" s="214"/>
      <c r="H37" s="214"/>
      <c r="I37" s="214"/>
      <c r="J37" s="214"/>
      <c r="K37" s="214"/>
      <c r="L37" s="214"/>
      <c r="M37" s="214"/>
      <c r="N37" s="214"/>
      <c r="O37" s="214"/>
      <c r="P37" s="215"/>
      <c r="Q37" s="215"/>
      <c r="R37" s="215"/>
      <c r="S37" s="215"/>
      <c r="T37" s="215"/>
      <c r="U37" s="215"/>
      <c r="V37" s="215"/>
      <c r="W37" s="214"/>
      <c r="X37" s="219" t="s">
        <v>1064</v>
      </c>
      <c r="Y37" s="303">
        <f>Estadisticas!N5</f>
        <v>165430598</v>
      </c>
      <c r="Z37" s="214"/>
      <c r="AA37" s="214"/>
      <c r="AB37" s="214"/>
      <c r="AC37" s="214"/>
      <c r="AD37" s="214"/>
      <c r="AE37" s="214"/>
      <c r="AF37" s="214"/>
      <c r="AG37" s="214"/>
      <c r="AH37" s="217"/>
      <c r="AI37" s="217"/>
      <c r="AJ37" s="217"/>
      <c r="AK37" s="217"/>
      <c r="AL37" s="217"/>
      <c r="AM37" s="217"/>
      <c r="AN37" s="217"/>
      <c r="AO37" s="217"/>
    </row>
    <row r="38" spans="1:42" ht="15" customHeight="1">
      <c r="A38" s="214"/>
      <c r="B38" s="220"/>
      <c r="C38" s="214"/>
      <c r="D38" s="214"/>
      <c r="E38" s="214"/>
      <c r="F38" s="214"/>
      <c r="G38" s="214"/>
      <c r="H38" s="214"/>
      <c r="I38" s="214"/>
      <c r="J38" s="214"/>
      <c r="K38" s="214"/>
      <c r="L38" s="214"/>
      <c r="M38" s="214"/>
      <c r="N38" s="214"/>
      <c r="O38" s="214"/>
      <c r="P38" s="215"/>
      <c r="Q38" s="215"/>
      <c r="R38" s="215"/>
      <c r="S38" s="215"/>
      <c r="T38" s="215"/>
      <c r="U38" s="215"/>
      <c r="V38" s="215"/>
      <c r="W38" s="214"/>
      <c r="X38" s="219"/>
      <c r="Y38" s="214"/>
      <c r="Z38" s="214"/>
      <c r="AA38" s="214"/>
      <c r="AB38" s="214"/>
      <c r="AC38" s="214"/>
      <c r="AD38" s="214"/>
      <c r="AE38" s="214"/>
      <c r="AF38" s="214"/>
      <c r="AG38" s="214"/>
      <c r="AH38" s="217"/>
      <c r="AI38" s="217"/>
      <c r="AJ38" s="217"/>
      <c r="AK38" s="217"/>
      <c r="AL38" s="217"/>
      <c r="AM38" s="217"/>
      <c r="AN38" s="217"/>
      <c r="AO38" s="217"/>
    </row>
    <row r="39" spans="1:42" ht="15" customHeight="1">
      <c r="A39" s="214"/>
      <c r="B39" s="220"/>
      <c r="C39" s="214"/>
      <c r="D39" s="214"/>
      <c r="E39" s="214"/>
      <c r="F39" s="214"/>
      <c r="G39" s="214"/>
      <c r="H39" s="214"/>
      <c r="I39" s="214"/>
      <c r="J39" s="214"/>
      <c r="K39" s="214"/>
      <c r="L39" s="214"/>
      <c r="M39" s="214"/>
      <c r="N39" s="214"/>
      <c r="O39" s="214"/>
      <c r="P39" s="215"/>
      <c r="Q39" s="215"/>
      <c r="R39" s="215"/>
      <c r="S39" s="215"/>
      <c r="T39" s="215"/>
      <c r="U39" s="215"/>
      <c r="V39" s="215"/>
      <c r="W39" s="214"/>
      <c r="X39" s="221"/>
      <c r="Y39" s="214"/>
      <c r="Z39" s="214"/>
      <c r="AA39" s="214"/>
      <c r="AB39" s="214"/>
      <c r="AC39" s="214"/>
      <c r="AD39" s="214"/>
      <c r="AE39" s="214"/>
      <c r="AF39" s="214"/>
      <c r="AG39" s="214"/>
      <c r="AH39" s="217"/>
      <c r="AI39" s="217"/>
      <c r="AJ39" s="217"/>
      <c r="AK39" s="217"/>
      <c r="AL39" s="217"/>
      <c r="AM39" s="217"/>
      <c r="AN39" s="217"/>
      <c r="AO39" s="217"/>
    </row>
    <row r="40" spans="1:42" ht="15" customHeight="1">
      <c r="A40" s="214"/>
      <c r="B40" s="220"/>
      <c r="C40" s="214"/>
      <c r="D40" s="214"/>
      <c r="E40" s="214"/>
      <c r="F40" s="214"/>
      <c r="G40" s="214"/>
      <c r="H40" s="214"/>
      <c r="I40" s="214"/>
      <c r="J40" s="214"/>
      <c r="K40" s="214"/>
      <c r="L40" s="214"/>
      <c r="M40" s="214"/>
      <c r="N40" s="214"/>
      <c r="O40" s="214"/>
      <c r="P40" s="215"/>
      <c r="Q40" s="215"/>
      <c r="R40" s="215"/>
      <c r="S40" s="215"/>
      <c r="T40" s="215"/>
      <c r="U40" s="215"/>
      <c r="V40" s="215"/>
      <c r="W40" s="214"/>
      <c r="X40" s="214"/>
      <c r="Y40" s="214"/>
      <c r="Z40" s="214"/>
      <c r="AA40" s="214"/>
      <c r="AB40" s="214"/>
      <c r="AC40" s="214"/>
      <c r="AD40" s="214"/>
      <c r="AE40" s="214"/>
      <c r="AF40" s="214"/>
      <c r="AG40" s="214"/>
      <c r="AH40" s="217"/>
      <c r="AI40" s="217"/>
      <c r="AJ40" s="217"/>
      <c r="AK40" s="217"/>
      <c r="AL40" s="217"/>
      <c r="AM40" s="217"/>
      <c r="AN40" s="217"/>
      <c r="AO40" s="217"/>
    </row>
    <row r="41" spans="1:42" ht="15" customHeight="1">
      <c r="A41" s="214"/>
      <c r="B41" s="220"/>
      <c r="C41" s="214"/>
      <c r="D41" s="214"/>
      <c r="E41" s="214"/>
      <c r="F41" s="214"/>
      <c r="G41" s="214"/>
      <c r="H41" s="214"/>
      <c r="I41" s="214"/>
      <c r="J41" s="214"/>
      <c r="K41" s="214"/>
      <c r="L41" s="214"/>
      <c r="M41" s="214"/>
      <c r="N41" s="214"/>
      <c r="O41" s="214"/>
      <c r="P41" s="215"/>
      <c r="Q41" s="215"/>
      <c r="R41" s="215"/>
      <c r="S41" s="215"/>
      <c r="T41" s="215"/>
      <c r="U41" s="215"/>
      <c r="V41" s="215"/>
      <c r="W41" s="214"/>
      <c r="X41" s="214"/>
      <c r="Y41" s="214"/>
      <c r="Z41" s="214"/>
      <c r="AA41" s="214"/>
      <c r="AB41" s="214"/>
      <c r="AC41" s="214"/>
      <c r="AD41" s="214"/>
      <c r="AE41" s="214"/>
      <c r="AF41" s="214"/>
      <c r="AG41" s="214"/>
      <c r="AH41" s="217"/>
      <c r="AI41" s="217"/>
      <c r="AJ41" s="217"/>
      <c r="AK41" s="217"/>
      <c r="AL41" s="217"/>
      <c r="AM41" s="217"/>
      <c r="AN41" s="217"/>
      <c r="AO41" s="217"/>
    </row>
    <row r="42" spans="1:42" ht="15" customHeight="1">
      <c r="A42" s="214"/>
      <c r="B42" s="220"/>
      <c r="C42" s="214"/>
      <c r="D42" s="214"/>
      <c r="E42" s="214"/>
      <c r="F42" s="214"/>
      <c r="G42" s="214"/>
      <c r="H42" s="214"/>
      <c r="I42" s="214"/>
      <c r="J42" s="214"/>
      <c r="K42" s="214"/>
      <c r="L42" s="214"/>
      <c r="M42" s="214"/>
      <c r="N42" s="214"/>
      <c r="O42" s="214"/>
      <c r="P42" s="215"/>
      <c r="Q42" s="215"/>
      <c r="R42" s="215"/>
      <c r="S42" s="215"/>
      <c r="T42" s="215"/>
      <c r="U42" s="215"/>
      <c r="V42" s="215"/>
      <c r="W42" s="214"/>
      <c r="X42" s="214"/>
      <c r="Y42" s="214"/>
      <c r="Z42" s="214"/>
      <c r="AA42" s="214"/>
      <c r="AB42" s="214"/>
      <c r="AC42" s="214"/>
      <c r="AD42" s="214"/>
      <c r="AE42" s="214"/>
      <c r="AF42" s="214"/>
      <c r="AG42" s="214"/>
      <c r="AH42" s="217"/>
      <c r="AI42" s="217"/>
      <c r="AJ42" s="217"/>
      <c r="AK42" s="217"/>
      <c r="AL42" s="217"/>
      <c r="AM42" s="217"/>
      <c r="AN42" s="217"/>
      <c r="AO42" s="217"/>
    </row>
    <row r="43" spans="1:42" ht="15" customHeight="1">
      <c r="A43" s="214"/>
      <c r="B43" s="220"/>
      <c r="C43" s="214"/>
      <c r="D43" s="214"/>
      <c r="E43" s="214"/>
      <c r="F43" s="214"/>
      <c r="G43" s="214"/>
      <c r="H43" s="214"/>
      <c r="I43" s="214"/>
      <c r="J43" s="214"/>
      <c r="K43" s="214"/>
      <c r="L43" s="214"/>
      <c r="M43" s="214"/>
      <c r="N43" s="214"/>
      <c r="O43" s="214"/>
      <c r="P43" s="215"/>
      <c r="Q43" s="215"/>
      <c r="R43" s="215"/>
      <c r="S43" s="215"/>
      <c r="T43" s="215"/>
      <c r="U43" s="215"/>
      <c r="V43" s="215"/>
      <c r="W43" s="214"/>
      <c r="X43" s="214"/>
      <c r="Y43" s="214"/>
      <c r="Z43" s="214"/>
      <c r="AA43" s="214"/>
      <c r="AB43" s="214"/>
      <c r="AC43" s="214"/>
      <c r="AD43" s="214"/>
      <c r="AE43" s="214"/>
      <c r="AF43" s="214"/>
      <c r="AG43" s="214"/>
      <c r="AH43" s="217"/>
      <c r="AI43" s="217"/>
      <c r="AJ43" s="217"/>
      <c r="AK43" s="217"/>
      <c r="AL43" s="217"/>
      <c r="AM43" s="217"/>
      <c r="AN43" s="217"/>
      <c r="AO43" s="217"/>
    </row>
    <row r="44" spans="1:42" ht="15" customHeight="1">
      <c r="A44" s="222"/>
      <c r="B44" s="222"/>
      <c r="C44" s="222"/>
      <c r="D44" s="222"/>
      <c r="E44" s="222"/>
      <c r="F44" s="222"/>
      <c r="G44" s="222"/>
      <c r="H44" s="222"/>
      <c r="I44" s="222"/>
      <c r="J44" s="222"/>
      <c r="K44" s="222"/>
      <c r="L44" s="222"/>
      <c r="M44" s="222"/>
      <c r="N44" s="222"/>
      <c r="O44" s="222"/>
      <c r="P44" s="223"/>
      <c r="Q44" s="223"/>
      <c r="R44" s="223"/>
      <c r="S44" s="223"/>
      <c r="T44" s="223"/>
      <c r="U44" s="223"/>
      <c r="V44" s="223"/>
      <c r="W44" s="224"/>
      <c r="X44" s="224"/>
      <c r="Y44" s="224"/>
      <c r="Z44" s="224"/>
      <c r="AA44" s="224"/>
      <c r="AB44" s="224"/>
      <c r="AC44" s="224"/>
      <c r="AD44" s="224"/>
      <c r="AE44" s="224"/>
      <c r="AF44" s="224"/>
      <c r="AG44" s="224"/>
      <c r="AH44" s="225"/>
      <c r="AI44" s="225"/>
      <c r="AJ44" s="225"/>
      <c r="AK44" s="225"/>
      <c r="AL44" s="225"/>
      <c r="AM44" s="225"/>
      <c r="AN44" s="225"/>
      <c r="AO44" s="225"/>
    </row>
    <row r="45" spans="1:42" ht="15" customHeight="1">
      <c r="A45" s="347" t="s">
        <v>1244</v>
      </c>
      <c r="B45" s="347"/>
      <c r="C45" s="347"/>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7"/>
      <c r="AP45" s="226"/>
    </row>
    <row r="46" spans="1:42" ht="15" customHeight="1">
      <c r="A46" s="453" t="s">
        <v>1065</v>
      </c>
      <c r="B46" s="454"/>
      <c r="C46" s="454"/>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4"/>
      <c r="AM46" s="454"/>
      <c r="AN46" s="454"/>
      <c r="AO46" s="455"/>
      <c r="AP46" s="226"/>
    </row>
    <row r="47" spans="1:42" s="228" customFormat="1" ht="15" customHeight="1">
      <c r="A47" s="227"/>
      <c r="B47" s="313" t="str">
        <f>IF(E47&gt;0,"X","")</f>
        <v/>
      </c>
      <c r="C47" s="456" t="s">
        <v>1067</v>
      </c>
      <c r="D47" s="457"/>
      <c r="E47" s="458"/>
      <c r="F47" s="459"/>
      <c r="G47" s="460" t="s">
        <v>1068</v>
      </c>
      <c r="H47" s="461"/>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1"/>
      <c r="AG47" s="461"/>
      <c r="AH47" s="461"/>
      <c r="AI47" s="461"/>
      <c r="AJ47" s="461"/>
      <c r="AK47" s="461"/>
      <c r="AL47" s="461"/>
      <c r="AM47" s="461"/>
      <c r="AN47" s="461"/>
      <c r="AO47" s="462"/>
    </row>
    <row r="48" spans="1:42" s="228" customFormat="1" ht="15" customHeight="1">
      <c r="A48" s="463" t="s">
        <v>1069</v>
      </c>
      <c r="B48" s="45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4"/>
      <c r="AI48" s="464"/>
      <c r="AJ48" s="464"/>
      <c r="AK48" s="464"/>
      <c r="AL48" s="464"/>
      <c r="AM48" s="464"/>
      <c r="AN48" s="464"/>
      <c r="AO48" s="465"/>
    </row>
    <row r="49" spans="1:42" s="228" customFormat="1" ht="15" customHeight="1">
      <c r="A49" s="227"/>
      <c r="B49" s="313" t="str">
        <f>IF(E49&gt;0,"X","")</f>
        <v/>
      </c>
      <c r="C49" s="456" t="s">
        <v>1067</v>
      </c>
      <c r="D49" s="474"/>
      <c r="E49" s="458"/>
      <c r="F49" s="459"/>
      <c r="G49" s="460" t="s">
        <v>1070</v>
      </c>
      <c r="H49" s="461"/>
      <c r="I49" s="461"/>
      <c r="J49" s="461"/>
      <c r="K49" s="461"/>
      <c r="L49" s="461"/>
      <c r="M49" s="461"/>
      <c r="N49" s="461"/>
      <c r="O49" s="461"/>
      <c r="P49" s="461"/>
      <c r="Q49" s="461"/>
      <c r="R49" s="461"/>
      <c r="S49" s="461"/>
      <c r="T49" s="461"/>
      <c r="U49" s="461"/>
      <c r="V49" s="461"/>
      <c r="W49" s="461"/>
      <c r="X49" s="461"/>
      <c r="Y49" s="461"/>
      <c r="Z49" s="461"/>
      <c r="AA49" s="461"/>
      <c r="AB49" s="461"/>
      <c r="AC49" s="461"/>
      <c r="AD49" s="461"/>
      <c r="AE49" s="461"/>
      <c r="AF49" s="461"/>
      <c r="AG49" s="461"/>
      <c r="AH49" s="461"/>
      <c r="AI49" s="461"/>
      <c r="AJ49" s="461"/>
      <c r="AK49" s="461"/>
      <c r="AL49" s="461"/>
      <c r="AM49" s="461"/>
      <c r="AN49" s="461"/>
      <c r="AO49" s="462"/>
    </row>
    <row r="50" spans="1:42" s="229" customFormat="1" ht="15" customHeight="1">
      <c r="A50" s="463" t="s">
        <v>1071</v>
      </c>
      <c r="B50" s="454"/>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4"/>
      <c r="AJ50" s="464"/>
      <c r="AK50" s="464"/>
      <c r="AL50" s="464"/>
      <c r="AM50" s="464"/>
      <c r="AN50" s="464"/>
      <c r="AO50" s="465"/>
    </row>
    <row r="51" spans="1:42" s="228" customFormat="1" ht="15" customHeight="1">
      <c r="A51" s="227"/>
      <c r="B51" s="313" t="str">
        <f>IF(Estadisticas!M14&gt;0,"X","")</f>
        <v>X</v>
      </c>
      <c r="C51" s="460" t="s">
        <v>1072</v>
      </c>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230"/>
    </row>
    <row r="52" spans="1:42" s="228" customFormat="1" ht="15" customHeight="1">
      <c r="A52" s="227"/>
      <c r="B52" s="313" t="str">
        <f>IF('I-TI'!I278&gt;0,"X","")</f>
        <v>X</v>
      </c>
      <c r="C52" s="460" t="s">
        <v>1073</v>
      </c>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1"/>
      <c r="AK52" s="461"/>
      <c r="AL52" s="461"/>
      <c r="AM52" s="461"/>
      <c r="AN52" s="461"/>
      <c r="AO52" s="461"/>
      <c r="AP52" s="231"/>
    </row>
    <row r="53" spans="1:42" s="228" customFormat="1" ht="15" customHeight="1">
      <c r="A53" s="227"/>
      <c r="B53" s="313" t="str">
        <f>IF('E-OG'!I428&gt;0,"X","")</f>
        <v>X</v>
      </c>
      <c r="C53" s="460" t="s">
        <v>1074</v>
      </c>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c r="AL53" s="461"/>
      <c r="AM53" s="461"/>
      <c r="AN53" s="461"/>
      <c r="AO53" s="461"/>
      <c r="AP53" s="232"/>
    </row>
    <row r="54" spans="1:42" s="229" customFormat="1" ht="15" customHeight="1">
      <c r="A54" s="233"/>
      <c r="B54" s="313" t="str">
        <f>IF(P!G880&gt;0,"X","")</f>
        <v>X</v>
      </c>
      <c r="C54" s="460" t="s">
        <v>1075</v>
      </c>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461"/>
      <c r="AD54" s="461"/>
      <c r="AE54" s="461"/>
      <c r="AF54" s="461"/>
      <c r="AG54" s="461"/>
      <c r="AH54" s="461"/>
      <c r="AI54" s="461"/>
      <c r="AJ54" s="461"/>
      <c r="AK54" s="461"/>
      <c r="AL54" s="461"/>
      <c r="AM54" s="461"/>
      <c r="AN54" s="461"/>
      <c r="AO54" s="461"/>
      <c r="AP54" s="231"/>
    </row>
    <row r="55" spans="1:42" s="228" customFormat="1" ht="15" customHeight="1">
      <c r="A55" s="227"/>
      <c r="B55" s="313" t="str">
        <f>IF('E-UA'!M89&gt;0,"X","")</f>
        <v>X</v>
      </c>
      <c r="C55" s="460" t="s">
        <v>1076</v>
      </c>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461"/>
      <c r="AN55" s="461"/>
      <c r="AO55" s="461"/>
      <c r="AP55" s="232"/>
    </row>
    <row r="56" spans="1:42" s="229" customFormat="1" ht="15" customHeight="1">
      <c r="A56" s="233"/>
      <c r="B56" s="313" t="str">
        <f>IF('E-FP'!S259&gt;0,"X","")</f>
        <v>X</v>
      </c>
      <c r="C56" s="460" t="s">
        <v>1077</v>
      </c>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c r="AI56" s="461"/>
      <c r="AJ56" s="461"/>
      <c r="AK56" s="461"/>
      <c r="AL56" s="461"/>
      <c r="AM56" s="461"/>
      <c r="AN56" s="461"/>
      <c r="AO56" s="461"/>
      <c r="AP56" s="231"/>
    </row>
    <row r="57" spans="1:42" ht="15" customHeight="1">
      <c r="A57" s="234"/>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6"/>
    </row>
    <row r="58" spans="1:42" ht="15" customHeight="1">
      <c r="A58" s="346" t="s">
        <v>1078</v>
      </c>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row>
    <row r="59" spans="1:42" ht="15" customHeight="1">
      <c r="A59" s="349"/>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c r="AL59" s="350"/>
      <c r="AM59" s="350"/>
      <c r="AN59" s="350"/>
      <c r="AO59" s="351"/>
      <c r="AP59" s="237"/>
    </row>
    <row r="60" spans="1:42" ht="15" customHeight="1">
      <c r="A60" s="352"/>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4"/>
      <c r="AP60" s="237"/>
    </row>
    <row r="61" spans="1:42" ht="15" customHeight="1">
      <c r="A61" s="352"/>
      <c r="B61" s="353"/>
      <c r="C61" s="353"/>
      <c r="D61" s="353"/>
      <c r="E61" s="353"/>
      <c r="F61" s="353"/>
      <c r="G61" s="353"/>
      <c r="H61" s="353"/>
      <c r="I61" s="353"/>
      <c r="J61" s="353"/>
      <c r="K61" s="353"/>
      <c r="L61" s="353"/>
      <c r="M61" s="353"/>
      <c r="N61" s="353"/>
      <c r="O61" s="353"/>
      <c r="P61" s="353"/>
      <c r="Q61" s="353"/>
      <c r="R61" s="353"/>
      <c r="S61" s="353"/>
      <c r="T61" s="353"/>
      <c r="U61" s="353"/>
      <c r="V61" s="353"/>
      <c r="W61" s="353"/>
      <c r="X61" s="353"/>
      <c r="Y61" s="353"/>
      <c r="Z61" s="353"/>
      <c r="AA61" s="353"/>
      <c r="AB61" s="353"/>
      <c r="AC61" s="353"/>
      <c r="AD61" s="353"/>
      <c r="AE61" s="353"/>
      <c r="AF61" s="353"/>
      <c r="AG61" s="353"/>
      <c r="AH61" s="353"/>
      <c r="AI61" s="353"/>
      <c r="AJ61" s="353"/>
      <c r="AK61" s="353"/>
      <c r="AL61" s="353"/>
      <c r="AM61" s="353"/>
      <c r="AN61" s="353"/>
      <c r="AO61" s="354"/>
      <c r="AP61" s="237"/>
    </row>
    <row r="62" spans="1:42" ht="15" customHeight="1">
      <c r="A62" s="352"/>
      <c r="B62" s="353"/>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4"/>
      <c r="AP62" s="237"/>
    </row>
    <row r="63" spans="1:42" ht="15" customHeight="1">
      <c r="A63" s="352"/>
      <c r="B63" s="353"/>
      <c r="C63" s="353"/>
      <c r="D63" s="353"/>
      <c r="E63" s="353"/>
      <c r="F63" s="353"/>
      <c r="G63" s="353"/>
      <c r="H63" s="353"/>
      <c r="I63" s="353"/>
      <c r="J63" s="353"/>
      <c r="K63" s="353"/>
      <c r="L63" s="353"/>
      <c r="M63" s="353"/>
      <c r="N63" s="353"/>
      <c r="O63" s="353"/>
      <c r="P63" s="353"/>
      <c r="Q63" s="353"/>
      <c r="R63" s="353"/>
      <c r="S63" s="353"/>
      <c r="T63" s="353"/>
      <c r="U63" s="353"/>
      <c r="V63" s="353"/>
      <c r="W63" s="353"/>
      <c r="X63" s="353"/>
      <c r="Y63" s="353"/>
      <c r="Z63" s="353"/>
      <c r="AA63" s="353"/>
      <c r="AB63" s="353"/>
      <c r="AC63" s="353"/>
      <c r="AD63" s="353"/>
      <c r="AE63" s="353"/>
      <c r="AF63" s="353"/>
      <c r="AG63" s="353"/>
      <c r="AH63" s="353"/>
      <c r="AI63" s="353"/>
      <c r="AJ63" s="353"/>
      <c r="AK63" s="353"/>
      <c r="AL63" s="353"/>
      <c r="AM63" s="353"/>
      <c r="AN63" s="353"/>
      <c r="AO63" s="354"/>
      <c r="AP63" s="237"/>
    </row>
    <row r="64" spans="1:42" ht="15" customHeight="1">
      <c r="A64" s="352"/>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4"/>
      <c r="AP64" s="237"/>
    </row>
    <row r="65" spans="1:42" ht="15" customHeight="1">
      <c r="A65" s="352"/>
      <c r="B65" s="353"/>
      <c r="C65" s="353"/>
      <c r="D65" s="353"/>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3"/>
      <c r="AD65" s="353"/>
      <c r="AE65" s="353"/>
      <c r="AF65" s="353"/>
      <c r="AG65" s="353"/>
      <c r="AH65" s="353"/>
      <c r="AI65" s="353"/>
      <c r="AJ65" s="353"/>
      <c r="AK65" s="353"/>
      <c r="AL65" s="353"/>
      <c r="AM65" s="353"/>
      <c r="AN65" s="353"/>
      <c r="AO65" s="354"/>
      <c r="AP65" s="237"/>
    </row>
    <row r="66" spans="1:42" ht="15" customHeight="1">
      <c r="A66" s="352"/>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3"/>
      <c r="AA66" s="353"/>
      <c r="AB66" s="353"/>
      <c r="AC66" s="353"/>
      <c r="AD66" s="353"/>
      <c r="AE66" s="353"/>
      <c r="AF66" s="353"/>
      <c r="AG66" s="353"/>
      <c r="AH66" s="353"/>
      <c r="AI66" s="353"/>
      <c r="AJ66" s="353"/>
      <c r="AK66" s="353"/>
      <c r="AL66" s="353"/>
      <c r="AM66" s="353"/>
      <c r="AN66" s="353"/>
      <c r="AO66" s="354"/>
      <c r="AP66" s="237"/>
    </row>
    <row r="67" spans="1:42" ht="15" customHeight="1">
      <c r="A67" s="352"/>
      <c r="B67" s="353"/>
      <c r="C67" s="353"/>
      <c r="D67" s="353"/>
      <c r="E67" s="353"/>
      <c r="F67" s="353"/>
      <c r="G67" s="353"/>
      <c r="H67" s="353"/>
      <c r="I67" s="353"/>
      <c r="J67" s="353"/>
      <c r="K67" s="353"/>
      <c r="L67" s="353"/>
      <c r="M67" s="353"/>
      <c r="N67" s="353"/>
      <c r="O67" s="353"/>
      <c r="P67" s="353"/>
      <c r="Q67" s="353"/>
      <c r="R67" s="353"/>
      <c r="S67" s="353"/>
      <c r="T67" s="353"/>
      <c r="U67" s="353"/>
      <c r="V67" s="353"/>
      <c r="W67" s="353"/>
      <c r="X67" s="353"/>
      <c r="Y67" s="353"/>
      <c r="Z67" s="353"/>
      <c r="AA67" s="353"/>
      <c r="AB67" s="353"/>
      <c r="AC67" s="353"/>
      <c r="AD67" s="353"/>
      <c r="AE67" s="353"/>
      <c r="AF67" s="353"/>
      <c r="AG67" s="353"/>
      <c r="AH67" s="353"/>
      <c r="AI67" s="353"/>
      <c r="AJ67" s="353"/>
      <c r="AK67" s="353"/>
      <c r="AL67" s="353"/>
      <c r="AM67" s="353"/>
      <c r="AN67" s="353"/>
      <c r="AO67" s="354"/>
      <c r="AP67" s="238"/>
    </row>
    <row r="68" spans="1:42" s="182" customFormat="1" ht="15" customHeight="1">
      <c r="A68" s="355"/>
      <c r="B68" s="356"/>
      <c r="C68" s="356"/>
      <c r="D68" s="356"/>
      <c r="E68" s="356"/>
      <c r="F68" s="356"/>
      <c r="G68" s="356"/>
      <c r="H68" s="356"/>
      <c r="I68" s="356"/>
      <c r="J68" s="356"/>
      <c r="K68" s="356"/>
      <c r="L68" s="356"/>
      <c r="M68" s="356"/>
      <c r="N68" s="356"/>
      <c r="O68" s="356"/>
      <c r="P68" s="356"/>
      <c r="Q68" s="356"/>
      <c r="R68" s="356"/>
      <c r="S68" s="356"/>
      <c r="T68" s="356"/>
      <c r="U68" s="356"/>
      <c r="V68" s="356"/>
      <c r="W68" s="356"/>
      <c r="X68" s="356"/>
      <c r="Y68" s="356"/>
      <c r="Z68" s="356"/>
      <c r="AA68" s="356"/>
      <c r="AB68" s="356"/>
      <c r="AC68" s="356"/>
      <c r="AD68" s="356"/>
      <c r="AE68" s="356"/>
      <c r="AF68" s="356"/>
      <c r="AG68" s="356"/>
      <c r="AH68" s="356"/>
      <c r="AI68" s="356"/>
      <c r="AJ68" s="356"/>
      <c r="AK68" s="356"/>
      <c r="AL68" s="356"/>
      <c r="AM68" s="356"/>
      <c r="AN68" s="356"/>
      <c r="AO68" s="357"/>
      <c r="AP68" s="238"/>
    </row>
    <row r="69" spans="1:42" ht="15" customHeight="1">
      <c r="A69" s="487" t="s">
        <v>589</v>
      </c>
      <c r="B69" s="487"/>
      <c r="C69" s="487"/>
      <c r="D69" s="487"/>
      <c r="E69" s="487"/>
      <c r="F69" s="487"/>
      <c r="G69" s="487"/>
      <c r="H69" s="487"/>
      <c r="I69" s="487"/>
      <c r="J69" s="487"/>
      <c r="K69" s="487"/>
      <c r="L69" s="487"/>
      <c r="M69" s="487"/>
      <c r="N69" s="487"/>
      <c r="O69" s="487" t="s">
        <v>1079</v>
      </c>
      <c r="P69" s="487"/>
      <c r="Q69" s="487"/>
      <c r="R69" s="487"/>
      <c r="S69" s="487"/>
      <c r="T69" s="487"/>
      <c r="U69" s="487"/>
      <c r="V69" s="487"/>
      <c r="W69" s="487"/>
      <c r="X69" s="487"/>
      <c r="Y69" s="487"/>
      <c r="Z69" s="487"/>
      <c r="AA69" s="487"/>
      <c r="AB69" s="487"/>
      <c r="AC69" s="487"/>
      <c r="AD69" s="487"/>
      <c r="AE69" s="487"/>
      <c r="AF69" s="487"/>
      <c r="AG69" s="487"/>
      <c r="AH69" s="487"/>
      <c r="AI69" s="487"/>
      <c r="AJ69" s="487"/>
      <c r="AK69" s="487"/>
      <c r="AL69" s="487"/>
      <c r="AM69" s="487"/>
      <c r="AN69" s="487"/>
      <c r="AO69" s="487"/>
    </row>
    <row r="70" spans="1:42" ht="18.75" customHeight="1">
      <c r="A70" s="488" t="s">
        <v>616</v>
      </c>
      <c r="B70" s="489"/>
      <c r="C70" s="489"/>
      <c r="D70" s="489"/>
      <c r="E70" s="489"/>
      <c r="F70" s="489"/>
      <c r="G70" s="489"/>
      <c r="H70" s="489"/>
      <c r="I70" s="489"/>
      <c r="J70" s="489"/>
      <c r="K70" s="489"/>
      <c r="L70" s="489"/>
      <c r="M70" s="489"/>
      <c r="N70" s="490"/>
      <c r="O70" s="475" t="str">
        <f>IF(B51="X","","No anexa o hace falta integrar información en el formato de Situación Hacendaria.")</f>
        <v/>
      </c>
      <c r="P70" s="476"/>
      <c r="Q70" s="476"/>
      <c r="R70" s="476"/>
      <c r="S70" s="476"/>
      <c r="T70" s="476"/>
      <c r="U70" s="476"/>
      <c r="V70" s="476"/>
      <c r="W70" s="476"/>
      <c r="X70" s="476"/>
      <c r="Y70" s="476"/>
      <c r="Z70" s="476"/>
      <c r="AA70" s="476"/>
      <c r="AB70" s="476"/>
      <c r="AC70" s="476"/>
      <c r="AD70" s="476"/>
      <c r="AE70" s="476"/>
      <c r="AF70" s="476"/>
      <c r="AG70" s="476"/>
      <c r="AH70" s="476"/>
      <c r="AI70" s="476"/>
      <c r="AJ70" s="476"/>
      <c r="AK70" s="476"/>
      <c r="AL70" s="476"/>
      <c r="AM70" s="476"/>
      <c r="AN70" s="476"/>
      <c r="AO70" s="477"/>
    </row>
    <row r="71" spans="1:42" ht="18.75" customHeight="1">
      <c r="A71" s="491"/>
      <c r="B71" s="492"/>
      <c r="C71" s="492"/>
      <c r="D71" s="492"/>
      <c r="E71" s="492"/>
      <c r="F71" s="492"/>
      <c r="G71" s="492"/>
      <c r="H71" s="492"/>
      <c r="I71" s="492"/>
      <c r="J71" s="492"/>
      <c r="K71" s="492"/>
      <c r="L71" s="492"/>
      <c r="M71" s="492"/>
      <c r="N71" s="493"/>
      <c r="O71" s="478"/>
      <c r="P71" s="479"/>
      <c r="Q71" s="479"/>
      <c r="R71" s="479"/>
      <c r="S71" s="479"/>
      <c r="T71" s="479"/>
      <c r="U71" s="479"/>
      <c r="V71" s="479"/>
      <c r="W71" s="479"/>
      <c r="X71" s="479"/>
      <c r="Y71" s="479"/>
      <c r="Z71" s="479"/>
      <c r="AA71" s="479"/>
      <c r="AB71" s="479"/>
      <c r="AC71" s="479"/>
      <c r="AD71" s="479"/>
      <c r="AE71" s="479"/>
      <c r="AF71" s="479"/>
      <c r="AG71" s="479"/>
      <c r="AH71" s="479"/>
      <c r="AI71" s="479"/>
      <c r="AJ71" s="479"/>
      <c r="AK71" s="479"/>
      <c r="AL71" s="479"/>
      <c r="AM71" s="479"/>
      <c r="AN71" s="479"/>
      <c r="AO71" s="480"/>
    </row>
    <row r="72" spans="1:42" ht="18.75" customHeight="1">
      <c r="A72" s="491"/>
      <c r="B72" s="492"/>
      <c r="C72" s="492"/>
      <c r="D72" s="492"/>
      <c r="E72" s="492"/>
      <c r="F72" s="492"/>
      <c r="G72" s="492"/>
      <c r="H72" s="492"/>
      <c r="I72" s="492"/>
      <c r="J72" s="492"/>
      <c r="K72" s="492"/>
      <c r="L72" s="492"/>
      <c r="M72" s="492"/>
      <c r="N72" s="493"/>
      <c r="O72" s="475" t="str">
        <f>IF(Estadisticas!F14=Estadisticas!N14,"","En lo general no existe equilibrio entre los Ingresos estimados y el presupuesto de Egresos, en los primeros se tiene $"&amp;Estadisticas!F14&amp;" cuando para los Egresos asciende a un monto de $"&amp;Estadisticas!N14&amp;".")</f>
        <v>En lo general no existe equilibrio entre los Ingresos estimados y el presupuesto de Egresos, en los primeros se tiene $293556824 cuando para los Egresos asciende a un monto de $292943167.</v>
      </c>
      <c r="P72" s="476"/>
      <c r="Q72" s="476"/>
      <c r="R72" s="476"/>
      <c r="S72" s="476"/>
      <c r="T72" s="476"/>
      <c r="U72" s="476"/>
      <c r="V72" s="476"/>
      <c r="W72" s="476"/>
      <c r="X72" s="476"/>
      <c r="Y72" s="476"/>
      <c r="Z72" s="476"/>
      <c r="AA72" s="476"/>
      <c r="AB72" s="476"/>
      <c r="AC72" s="476"/>
      <c r="AD72" s="476"/>
      <c r="AE72" s="476"/>
      <c r="AF72" s="476"/>
      <c r="AG72" s="476"/>
      <c r="AH72" s="476"/>
      <c r="AI72" s="476"/>
      <c r="AJ72" s="476"/>
      <c r="AK72" s="476"/>
      <c r="AL72" s="476"/>
      <c r="AM72" s="476"/>
      <c r="AN72" s="476"/>
      <c r="AO72" s="477"/>
    </row>
    <row r="73" spans="1:42" ht="18.75" customHeight="1">
      <c r="A73" s="494"/>
      <c r="B73" s="495"/>
      <c r="C73" s="495"/>
      <c r="D73" s="495"/>
      <c r="E73" s="495"/>
      <c r="F73" s="495"/>
      <c r="G73" s="495"/>
      <c r="H73" s="495"/>
      <c r="I73" s="495"/>
      <c r="J73" s="495"/>
      <c r="K73" s="495"/>
      <c r="L73" s="495"/>
      <c r="M73" s="495"/>
      <c r="N73" s="496"/>
      <c r="O73" s="478"/>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c r="AN73" s="479"/>
      <c r="AO73" s="480"/>
    </row>
    <row r="74" spans="1:42" ht="18.75" customHeight="1">
      <c r="A74" s="481" t="s">
        <v>1080</v>
      </c>
      <c r="B74" s="482"/>
      <c r="C74" s="482"/>
      <c r="D74" s="482"/>
      <c r="E74" s="482"/>
      <c r="F74" s="482"/>
      <c r="G74" s="482"/>
      <c r="H74" s="482"/>
      <c r="I74" s="482"/>
      <c r="J74" s="482"/>
      <c r="K74" s="482"/>
      <c r="L74" s="482"/>
      <c r="M74" s="482"/>
      <c r="N74" s="483"/>
      <c r="O74" s="475" t="str">
        <f>IF(B52="X","","No anexa o hace falta integrar información en el formato de Estimación de Ingresos por Clasificación Económica, Fuente de Financiamiento y Concepto.")</f>
        <v/>
      </c>
      <c r="P74" s="476"/>
      <c r="Q74" s="476"/>
      <c r="R74" s="476"/>
      <c r="S74" s="476"/>
      <c r="T74" s="476"/>
      <c r="U74" s="476"/>
      <c r="V74" s="476"/>
      <c r="W74" s="476"/>
      <c r="X74" s="476"/>
      <c r="Y74" s="476"/>
      <c r="Z74" s="476"/>
      <c r="AA74" s="476"/>
      <c r="AB74" s="476"/>
      <c r="AC74" s="476"/>
      <c r="AD74" s="476"/>
      <c r="AE74" s="476"/>
      <c r="AF74" s="476"/>
      <c r="AG74" s="476"/>
      <c r="AH74" s="476"/>
      <c r="AI74" s="476"/>
      <c r="AJ74" s="476"/>
      <c r="AK74" s="476"/>
      <c r="AL74" s="476"/>
      <c r="AM74" s="476"/>
      <c r="AN74" s="476"/>
      <c r="AO74" s="477"/>
    </row>
    <row r="75" spans="1:42" ht="18.75" customHeight="1">
      <c r="A75" s="484"/>
      <c r="B75" s="485"/>
      <c r="C75" s="485"/>
      <c r="D75" s="485"/>
      <c r="E75" s="485"/>
      <c r="F75" s="485"/>
      <c r="G75" s="485"/>
      <c r="H75" s="485"/>
      <c r="I75" s="485"/>
      <c r="J75" s="485"/>
      <c r="K75" s="485"/>
      <c r="L75" s="485"/>
      <c r="M75" s="485"/>
      <c r="N75" s="486"/>
      <c r="O75" s="478"/>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80"/>
    </row>
    <row r="76" spans="1:42" ht="18.75" customHeight="1">
      <c r="A76" s="484"/>
      <c r="B76" s="485"/>
      <c r="C76" s="485"/>
      <c r="D76" s="485"/>
      <c r="E76" s="485"/>
      <c r="F76" s="485"/>
      <c r="G76" s="485"/>
      <c r="H76" s="485"/>
      <c r="I76" s="485"/>
      <c r="J76" s="485"/>
      <c r="K76" s="485"/>
      <c r="L76" s="485"/>
      <c r="M76" s="485"/>
      <c r="N76" s="486"/>
      <c r="O76" s="475" t="str">
        <f>IF(H8=10000,"En la estimación de los Ingresos se dejó de presupuestar en algunos de los rubros que integran las cuentas: "&amp;IF('I-TI'!I5&lt;1,"11010, ",)&amp;IF('I-TI'!I14&lt;1,"12010, ",)&amp;IF('I-TI'!I17&lt;1,"12020, ",)&amp;IF('I-TI'!I20&lt;1,"12030, ",)&amp;IF('I-TI'!I29&lt;1,"17010, ",)&amp;IF('I-TI'!I107&lt;1,"43070, ",)&amp;IF('I-TI'!I77&lt;1,"43010, ",)&amp;IF('I-TI'!I82&lt;1,"43020, ",)&amp;IF('I-TI'!I86&lt;1,"43030, ",)&amp;IF('I-TI'!I239&lt;1,"61020, ",)&amp;IF('I-TI'!I243&lt;1,"81010, ",)&amp;IF('I-TI'!I243&lt;1," 82010",),"")</f>
        <v xml:space="preserve">En la estimación de los Ingresos se dejó de presupuestar en algunos de los rubros que integran las cuentas: </v>
      </c>
      <c r="P76" s="476"/>
      <c r="Q76" s="476"/>
      <c r="R76" s="476"/>
      <c r="S76" s="476"/>
      <c r="T76" s="476"/>
      <c r="U76" s="476"/>
      <c r="V76" s="476"/>
      <c r="W76" s="476"/>
      <c r="X76" s="476"/>
      <c r="Y76" s="476"/>
      <c r="Z76" s="476"/>
      <c r="AA76" s="476"/>
      <c r="AB76" s="476"/>
      <c r="AC76" s="476"/>
      <c r="AD76" s="476"/>
      <c r="AE76" s="476"/>
      <c r="AF76" s="476"/>
      <c r="AG76" s="476"/>
      <c r="AH76" s="476"/>
      <c r="AI76" s="476"/>
      <c r="AJ76" s="476"/>
      <c r="AK76" s="476"/>
      <c r="AL76" s="476"/>
      <c r="AM76" s="476"/>
      <c r="AN76" s="476"/>
      <c r="AO76" s="477"/>
    </row>
    <row r="77" spans="1:42" ht="18.75" customHeight="1">
      <c r="A77" s="484"/>
      <c r="B77" s="485"/>
      <c r="C77" s="485"/>
      <c r="D77" s="485"/>
      <c r="E77" s="485"/>
      <c r="F77" s="485"/>
      <c r="G77" s="485"/>
      <c r="H77" s="485"/>
      <c r="I77" s="485"/>
      <c r="J77" s="485"/>
      <c r="K77" s="485"/>
      <c r="L77" s="485"/>
      <c r="M77" s="485"/>
      <c r="N77" s="486"/>
      <c r="O77" s="478"/>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80"/>
    </row>
    <row r="78" spans="1:42" ht="18.75" customHeight="1">
      <c r="A78" s="488" t="s">
        <v>1081</v>
      </c>
      <c r="B78" s="489"/>
      <c r="C78" s="489"/>
      <c r="D78" s="489"/>
      <c r="E78" s="489"/>
      <c r="F78" s="489"/>
      <c r="G78" s="489"/>
      <c r="H78" s="489"/>
      <c r="I78" s="489"/>
      <c r="J78" s="489"/>
      <c r="K78" s="489"/>
      <c r="L78" s="489"/>
      <c r="M78" s="489"/>
      <c r="N78" s="490"/>
      <c r="O78" s="475" t="str">
        <f>IF(B53="X","","No anexa o hace falta integrar información en el formato de Presupuesto de Egresos por Clasificación Económica y Objeto del Gasto.")</f>
        <v/>
      </c>
      <c r="P78" s="476"/>
      <c r="Q78" s="476"/>
      <c r="R78" s="476"/>
      <c r="S78" s="476"/>
      <c r="T78" s="476"/>
      <c r="U78" s="476"/>
      <c r="V78" s="476"/>
      <c r="W78" s="476"/>
      <c r="X78" s="476"/>
      <c r="Y78" s="476"/>
      <c r="Z78" s="476"/>
      <c r="AA78" s="476"/>
      <c r="AB78" s="476"/>
      <c r="AC78" s="476"/>
      <c r="AD78" s="476"/>
      <c r="AE78" s="476"/>
      <c r="AF78" s="476"/>
      <c r="AG78" s="476"/>
      <c r="AH78" s="476"/>
      <c r="AI78" s="476"/>
      <c r="AJ78" s="476"/>
      <c r="AK78" s="476"/>
      <c r="AL78" s="476"/>
      <c r="AM78" s="476"/>
      <c r="AN78" s="476"/>
      <c r="AO78" s="477"/>
    </row>
    <row r="79" spans="1:42" ht="18.75" customHeight="1">
      <c r="A79" s="491"/>
      <c r="B79" s="492"/>
      <c r="C79" s="492"/>
      <c r="D79" s="492"/>
      <c r="E79" s="492"/>
      <c r="F79" s="492"/>
      <c r="G79" s="492"/>
      <c r="H79" s="492"/>
      <c r="I79" s="492"/>
      <c r="J79" s="492"/>
      <c r="K79" s="492"/>
      <c r="L79" s="492"/>
      <c r="M79" s="492"/>
      <c r="N79" s="493"/>
      <c r="O79" s="478"/>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80"/>
    </row>
    <row r="80" spans="1:42" ht="18.75" customHeight="1">
      <c r="A80" s="491"/>
      <c r="B80" s="492"/>
      <c r="C80" s="492"/>
      <c r="D80" s="492"/>
      <c r="E80" s="492"/>
      <c r="F80" s="492"/>
      <c r="G80" s="492"/>
      <c r="H80" s="492"/>
      <c r="I80" s="492"/>
      <c r="J80" s="492"/>
      <c r="K80" s="492"/>
      <c r="L80" s="492"/>
      <c r="M80" s="492"/>
      <c r="N80" s="493"/>
      <c r="O80" s="475" t="str">
        <f>IF(H8=10000,"En la estimación de los Egresos se dejó de presupuestar en las partidas: "&amp;IF('E-OG'!I5&lt;1,"111, ",)&amp;IF('E-OG'!I7&lt;1,"113, ",)&amp;IF('E-OG'!I16&lt;1,"132, ",)&amp;IF('E-OG'!I24&lt;1,"141, ",)&amp;IF('E-OG'!I26&lt;1,"143",),"")</f>
        <v xml:space="preserve">En la estimación de los Egresos se dejó de presupuestar en las partidas: </v>
      </c>
      <c r="P80" s="476"/>
      <c r="Q80" s="476"/>
      <c r="R80" s="476"/>
      <c r="S80" s="476"/>
      <c r="T80" s="476"/>
      <c r="U80" s="476"/>
      <c r="V80" s="476"/>
      <c r="W80" s="476"/>
      <c r="X80" s="476"/>
      <c r="Y80" s="476"/>
      <c r="Z80" s="476"/>
      <c r="AA80" s="476"/>
      <c r="AB80" s="476"/>
      <c r="AC80" s="476"/>
      <c r="AD80" s="476"/>
      <c r="AE80" s="476"/>
      <c r="AF80" s="476"/>
      <c r="AG80" s="476"/>
      <c r="AH80" s="476"/>
      <c r="AI80" s="476"/>
      <c r="AJ80" s="476"/>
      <c r="AK80" s="476"/>
      <c r="AL80" s="476"/>
      <c r="AM80" s="476"/>
      <c r="AN80" s="476"/>
      <c r="AO80" s="477"/>
    </row>
    <row r="81" spans="1:41" ht="18.75" customHeight="1">
      <c r="A81" s="491"/>
      <c r="B81" s="492"/>
      <c r="C81" s="492"/>
      <c r="D81" s="492"/>
      <c r="E81" s="492"/>
      <c r="F81" s="492"/>
      <c r="G81" s="492"/>
      <c r="H81" s="492"/>
      <c r="I81" s="492"/>
      <c r="J81" s="492"/>
      <c r="K81" s="492"/>
      <c r="L81" s="492"/>
      <c r="M81" s="492"/>
      <c r="N81" s="493"/>
      <c r="O81" s="478"/>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c r="AM81" s="479"/>
      <c r="AN81" s="479"/>
      <c r="AO81" s="480"/>
    </row>
    <row r="82" spans="1:41" ht="18.75" customHeight="1">
      <c r="A82" s="491"/>
      <c r="B82" s="492"/>
      <c r="C82" s="492"/>
      <c r="D82" s="492"/>
      <c r="E82" s="492"/>
      <c r="F82" s="492"/>
      <c r="G82" s="492"/>
      <c r="H82" s="492"/>
      <c r="I82" s="492"/>
      <c r="J82" s="492"/>
      <c r="K82" s="492"/>
      <c r="L82" s="492"/>
      <c r="M82" s="492"/>
      <c r="N82" s="493"/>
      <c r="O82" s="475" t="str">
        <f>IF(Estadisticas!C25=Estadisticas!K25,"","En lo particular, en los recursos propios, no existe equilibrio entre los Ingresos estimados y el presupuesto de Egresos, en los primeros se tiene un importe de $"&amp;Estadisticas!C25&amp;" cuando para los Egresos con el mismo recurso se presupuestan $"&amp;Estadisticas!K25&amp;".")</f>
        <v>En lo particular, en los recursos propios, no existe equilibrio entre los Ingresos estimados y el presupuesto de Egresos, en los primeros se tiene un importe de $235467844 cuando para los Egresos con el mismo recurso se presupuestan $234854187.</v>
      </c>
      <c r="P82" s="476"/>
      <c r="Q82" s="476"/>
      <c r="R82" s="476"/>
      <c r="S82" s="476"/>
      <c r="T82" s="476"/>
      <c r="U82" s="476"/>
      <c r="V82" s="476"/>
      <c r="W82" s="476"/>
      <c r="X82" s="476"/>
      <c r="Y82" s="476"/>
      <c r="Z82" s="476"/>
      <c r="AA82" s="476"/>
      <c r="AB82" s="476"/>
      <c r="AC82" s="476"/>
      <c r="AD82" s="476"/>
      <c r="AE82" s="476"/>
      <c r="AF82" s="476"/>
      <c r="AG82" s="476"/>
      <c r="AH82" s="476"/>
      <c r="AI82" s="476"/>
      <c r="AJ82" s="476"/>
      <c r="AK82" s="476"/>
      <c r="AL82" s="476"/>
      <c r="AM82" s="476"/>
      <c r="AN82" s="476"/>
      <c r="AO82" s="477"/>
    </row>
    <row r="83" spans="1:41" ht="18.75" customHeight="1">
      <c r="A83" s="491"/>
      <c r="B83" s="492"/>
      <c r="C83" s="492"/>
      <c r="D83" s="492"/>
      <c r="E83" s="492"/>
      <c r="F83" s="492"/>
      <c r="G83" s="492"/>
      <c r="H83" s="492"/>
      <c r="I83" s="492"/>
      <c r="J83" s="492"/>
      <c r="K83" s="492"/>
      <c r="L83" s="492"/>
      <c r="M83" s="492"/>
      <c r="N83" s="493"/>
      <c r="O83" s="478"/>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479"/>
      <c r="AM83" s="479"/>
      <c r="AN83" s="479"/>
      <c r="AO83" s="480"/>
    </row>
    <row r="84" spans="1:41" ht="18.75" customHeight="1">
      <c r="A84" s="491"/>
      <c r="B84" s="492"/>
      <c r="C84" s="492"/>
      <c r="D84" s="492"/>
      <c r="E84" s="492"/>
      <c r="F84" s="492"/>
      <c r="G84" s="492"/>
      <c r="H84" s="492"/>
      <c r="I84" s="492"/>
      <c r="J84" s="492"/>
      <c r="K84" s="492"/>
      <c r="L84" s="492"/>
      <c r="M84" s="492"/>
      <c r="N84" s="493"/>
      <c r="O84" s="475" t="str">
        <f>IF('I-TI'!D278='E-OG'!D428,"","En lo particular, en las aportaciones para la infraestructura, no existe equilibrio entre los Ingresos estimados y el presupuesto de Egresos, en los primeros se tiene un importe de $"&amp;'I-TI'!D278&amp;" cuando para los Egresos con el mismo recurso se presupuestan $"&amp;'E-OG'!D428&amp;".")</f>
        <v/>
      </c>
      <c r="P84" s="476"/>
      <c r="Q84" s="476"/>
      <c r="R84" s="476"/>
      <c r="S84" s="476"/>
      <c r="T84" s="476"/>
      <c r="U84" s="476"/>
      <c r="V84" s="476"/>
      <c r="W84" s="476"/>
      <c r="X84" s="476"/>
      <c r="Y84" s="476"/>
      <c r="Z84" s="476"/>
      <c r="AA84" s="476"/>
      <c r="AB84" s="476"/>
      <c r="AC84" s="476"/>
      <c r="AD84" s="476"/>
      <c r="AE84" s="476"/>
      <c r="AF84" s="476"/>
      <c r="AG84" s="476"/>
      <c r="AH84" s="476"/>
      <c r="AI84" s="476"/>
      <c r="AJ84" s="476"/>
      <c r="AK84" s="476"/>
      <c r="AL84" s="476"/>
      <c r="AM84" s="476"/>
      <c r="AN84" s="476"/>
      <c r="AO84" s="477"/>
    </row>
    <row r="85" spans="1:41" ht="18.75" customHeight="1">
      <c r="A85" s="491"/>
      <c r="B85" s="492"/>
      <c r="C85" s="492"/>
      <c r="D85" s="492"/>
      <c r="E85" s="492"/>
      <c r="F85" s="492"/>
      <c r="G85" s="492"/>
      <c r="H85" s="492"/>
      <c r="I85" s="492"/>
      <c r="J85" s="492"/>
      <c r="K85" s="492"/>
      <c r="L85" s="492"/>
      <c r="M85" s="492"/>
      <c r="N85" s="493"/>
      <c r="O85" s="478"/>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c r="AN85" s="479"/>
      <c r="AO85" s="480"/>
    </row>
    <row r="86" spans="1:41" ht="18.75" customHeight="1">
      <c r="A86" s="491"/>
      <c r="B86" s="492"/>
      <c r="C86" s="492"/>
      <c r="D86" s="492"/>
      <c r="E86" s="492"/>
      <c r="F86" s="492"/>
      <c r="G86" s="492"/>
      <c r="H86" s="492"/>
      <c r="I86" s="492"/>
      <c r="J86" s="492"/>
      <c r="K86" s="492"/>
      <c r="L86" s="492"/>
      <c r="M86" s="492"/>
      <c r="N86" s="493"/>
      <c r="O86" s="475" t="str">
        <f>IF('I-TI'!E278='E-OG'!E428,"","En lo particular, en las aportaciones para el fortalecimiento, no existe equilibrio entre los Ingresos estimados y el presupuesto de Egresos, en los primeros se tiene un importe de $"&amp;'I-TI'!E278&amp;" cuando para los Egresos con el mismo recurso se presupuestan $"&amp;'E-OG'!E428&amp;".")</f>
        <v/>
      </c>
      <c r="P86" s="476"/>
      <c r="Q86" s="476"/>
      <c r="R86" s="476"/>
      <c r="S86" s="476"/>
      <c r="T86" s="476"/>
      <c r="U86" s="476"/>
      <c r="V86" s="476"/>
      <c r="W86" s="476"/>
      <c r="X86" s="476"/>
      <c r="Y86" s="476"/>
      <c r="Z86" s="476"/>
      <c r="AA86" s="476"/>
      <c r="AB86" s="476"/>
      <c r="AC86" s="476"/>
      <c r="AD86" s="476"/>
      <c r="AE86" s="476"/>
      <c r="AF86" s="476"/>
      <c r="AG86" s="476"/>
      <c r="AH86" s="476"/>
      <c r="AI86" s="476"/>
      <c r="AJ86" s="476"/>
      <c r="AK86" s="476"/>
      <c r="AL86" s="476"/>
      <c r="AM86" s="476"/>
      <c r="AN86" s="476"/>
      <c r="AO86" s="477"/>
    </row>
    <row r="87" spans="1:41" ht="18.75" customHeight="1">
      <c r="A87" s="491"/>
      <c r="B87" s="492"/>
      <c r="C87" s="492"/>
      <c r="D87" s="492"/>
      <c r="E87" s="492"/>
      <c r="F87" s="492"/>
      <c r="G87" s="492"/>
      <c r="H87" s="492"/>
      <c r="I87" s="492"/>
      <c r="J87" s="492"/>
      <c r="K87" s="492"/>
      <c r="L87" s="492"/>
      <c r="M87" s="492"/>
      <c r="N87" s="493"/>
      <c r="O87" s="478"/>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479"/>
      <c r="AM87" s="479"/>
      <c r="AN87" s="479"/>
      <c r="AO87" s="480"/>
    </row>
    <row r="88" spans="1:41" ht="18.75" customHeight="1">
      <c r="A88" s="491"/>
      <c r="B88" s="492"/>
      <c r="C88" s="492"/>
      <c r="D88" s="492"/>
      <c r="E88" s="492"/>
      <c r="F88" s="492"/>
      <c r="G88" s="492"/>
      <c r="H88" s="492"/>
      <c r="I88" s="492"/>
      <c r="J88" s="492"/>
      <c r="K88" s="492"/>
      <c r="L88" s="492"/>
      <c r="M88" s="492"/>
      <c r="N88" s="493"/>
      <c r="O88" s="475" t="str">
        <f>IF(Estadisticas!C27=Estadisticas!K27,"","En lo particular, en programas y/o convenios federales, no existe equilibrio entre los Ingresos estimados y el presupuesto de Egresos, en los primeros se tiene un importe de $"&amp;Estadisticas!C27&amp;" cuando para los Egresos con el mismo recurso se presupuestan $"&amp;Estadisticas!K27&amp;".")</f>
        <v/>
      </c>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76"/>
      <c r="AM88" s="476"/>
      <c r="AN88" s="476"/>
      <c r="AO88" s="477"/>
    </row>
    <row r="89" spans="1:41" ht="18.75" customHeight="1">
      <c r="A89" s="491"/>
      <c r="B89" s="492"/>
      <c r="C89" s="492"/>
      <c r="D89" s="492"/>
      <c r="E89" s="492"/>
      <c r="F89" s="492"/>
      <c r="G89" s="492"/>
      <c r="H89" s="492"/>
      <c r="I89" s="492"/>
      <c r="J89" s="492"/>
      <c r="K89" s="492"/>
      <c r="L89" s="492"/>
      <c r="M89" s="492"/>
      <c r="N89" s="493"/>
      <c r="O89" s="478"/>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79"/>
      <c r="AM89" s="479"/>
      <c r="AN89" s="479"/>
      <c r="AO89" s="480"/>
    </row>
    <row r="90" spans="1:41" ht="18.75" customHeight="1">
      <c r="A90" s="491"/>
      <c r="B90" s="492"/>
      <c r="C90" s="492"/>
      <c r="D90" s="492"/>
      <c r="E90" s="492"/>
      <c r="F90" s="492"/>
      <c r="G90" s="492"/>
      <c r="H90" s="492"/>
      <c r="I90" s="492"/>
      <c r="J90" s="492"/>
      <c r="K90" s="492"/>
      <c r="L90" s="492"/>
      <c r="M90" s="492"/>
      <c r="N90" s="493"/>
      <c r="O90" s="475" t="str">
        <f>IF(Estadisticas!C28=Estadisticas!K28,"","En lo particular, en programas y/o convenios estatales, no existe equilibrio entre los Ingresos estimados y el presupuesto de Egresos, en los primeros se tiene un importe de $"&amp;Estadisticas!C28&amp;" cuando para los Egresos con el mismo recurso se presupuestan $"&amp;Estadisticas!K28&amp;".")</f>
        <v/>
      </c>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76"/>
      <c r="AM90" s="476"/>
      <c r="AN90" s="476"/>
      <c r="AO90" s="477"/>
    </row>
    <row r="91" spans="1:41" ht="18.75" customHeight="1">
      <c r="A91" s="491"/>
      <c r="B91" s="492"/>
      <c r="C91" s="492"/>
      <c r="D91" s="492"/>
      <c r="E91" s="492"/>
      <c r="F91" s="492"/>
      <c r="G91" s="492"/>
      <c r="H91" s="492"/>
      <c r="I91" s="492"/>
      <c r="J91" s="492"/>
      <c r="K91" s="492"/>
      <c r="L91" s="492"/>
      <c r="M91" s="492"/>
      <c r="N91" s="493"/>
      <c r="O91" s="478"/>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c r="AM91" s="479"/>
      <c r="AN91" s="479"/>
      <c r="AO91" s="480"/>
    </row>
    <row r="92" spans="1:41" ht="18.75" customHeight="1">
      <c r="A92" s="491"/>
      <c r="B92" s="492"/>
      <c r="C92" s="492"/>
      <c r="D92" s="492"/>
      <c r="E92" s="492"/>
      <c r="F92" s="492"/>
      <c r="G92" s="492"/>
      <c r="H92" s="492"/>
      <c r="I92" s="492"/>
      <c r="J92" s="492"/>
      <c r="K92" s="492"/>
      <c r="L92" s="492"/>
      <c r="M92" s="492"/>
      <c r="N92" s="493"/>
      <c r="O92" s="475" t="str">
        <f>IF(Estadisticas!C29=Estadisticas!K29,"","En lo particular, en otros tipos de origen de recurso, no existe equilibrio entre los Ingresos estimados y el presupuesto de Egresos, en los primeros se tiene un importe de $"&amp;Estadisticas!C29&amp;" cuando para los Egresos con el mismo recurso se presupuestan $"&amp;Estadisticas!K29&amp;".")</f>
        <v/>
      </c>
      <c r="P92" s="476"/>
      <c r="Q92" s="476"/>
      <c r="R92" s="476"/>
      <c r="S92" s="476"/>
      <c r="T92" s="476"/>
      <c r="U92" s="476"/>
      <c r="V92" s="476"/>
      <c r="W92" s="476"/>
      <c r="X92" s="476"/>
      <c r="Y92" s="476"/>
      <c r="Z92" s="476"/>
      <c r="AA92" s="476"/>
      <c r="AB92" s="476"/>
      <c r="AC92" s="476"/>
      <c r="AD92" s="476"/>
      <c r="AE92" s="476"/>
      <c r="AF92" s="476"/>
      <c r="AG92" s="476"/>
      <c r="AH92" s="476"/>
      <c r="AI92" s="476"/>
      <c r="AJ92" s="476"/>
      <c r="AK92" s="476"/>
      <c r="AL92" s="476"/>
      <c r="AM92" s="476"/>
      <c r="AN92" s="476"/>
      <c r="AO92" s="477"/>
    </row>
    <row r="93" spans="1:41" ht="18.75" customHeight="1">
      <c r="A93" s="491"/>
      <c r="B93" s="492"/>
      <c r="C93" s="492"/>
      <c r="D93" s="492"/>
      <c r="E93" s="492"/>
      <c r="F93" s="492"/>
      <c r="G93" s="492"/>
      <c r="H93" s="492"/>
      <c r="I93" s="492"/>
      <c r="J93" s="492"/>
      <c r="K93" s="492"/>
      <c r="L93" s="492"/>
      <c r="M93" s="492"/>
      <c r="N93" s="493"/>
      <c r="O93" s="478"/>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c r="AM93" s="479"/>
      <c r="AN93" s="479"/>
      <c r="AO93" s="480"/>
    </row>
    <row r="94" spans="1:41" ht="18.75" customHeight="1">
      <c r="A94" s="481" t="s">
        <v>617</v>
      </c>
      <c r="B94" s="482"/>
      <c r="C94" s="482"/>
      <c r="D94" s="482"/>
      <c r="E94" s="482"/>
      <c r="F94" s="482"/>
      <c r="G94" s="482"/>
      <c r="H94" s="482"/>
      <c r="I94" s="482"/>
      <c r="J94" s="482"/>
      <c r="K94" s="482"/>
      <c r="L94" s="482"/>
      <c r="M94" s="482"/>
      <c r="N94" s="483"/>
      <c r="O94" s="475" t="str">
        <f>IF(B54="X","","No anexa o hace falta integrar información en el formato de Plantilla de Personal de Carácter Permanente.")</f>
        <v/>
      </c>
      <c r="P94" s="476"/>
      <c r="Q94" s="476"/>
      <c r="R94" s="476"/>
      <c r="S94" s="476"/>
      <c r="T94" s="476"/>
      <c r="U94" s="476"/>
      <c r="V94" s="476"/>
      <c r="W94" s="476"/>
      <c r="X94" s="476"/>
      <c r="Y94" s="476"/>
      <c r="Z94" s="476"/>
      <c r="AA94" s="476"/>
      <c r="AB94" s="476"/>
      <c r="AC94" s="476"/>
      <c r="AD94" s="476"/>
      <c r="AE94" s="476"/>
      <c r="AF94" s="476"/>
      <c r="AG94" s="476"/>
      <c r="AH94" s="476"/>
      <c r="AI94" s="476"/>
      <c r="AJ94" s="476"/>
      <c r="AK94" s="476"/>
      <c r="AL94" s="476"/>
      <c r="AM94" s="476"/>
      <c r="AN94" s="476"/>
      <c r="AO94" s="477"/>
    </row>
    <row r="95" spans="1:41" ht="18.75" customHeight="1">
      <c r="A95" s="484"/>
      <c r="B95" s="485"/>
      <c r="C95" s="485"/>
      <c r="D95" s="485"/>
      <c r="E95" s="485"/>
      <c r="F95" s="485"/>
      <c r="G95" s="485"/>
      <c r="H95" s="485"/>
      <c r="I95" s="485"/>
      <c r="J95" s="485"/>
      <c r="K95" s="485"/>
      <c r="L95" s="485"/>
      <c r="M95" s="485"/>
      <c r="N95" s="486"/>
      <c r="O95" s="478"/>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c r="AM95" s="479"/>
      <c r="AN95" s="479"/>
      <c r="AO95" s="480"/>
    </row>
    <row r="96" spans="1:41" ht="18.75" customHeight="1">
      <c r="A96" s="484"/>
      <c r="B96" s="485"/>
      <c r="C96" s="485"/>
      <c r="D96" s="485"/>
      <c r="E96" s="485"/>
      <c r="F96" s="485"/>
      <c r="G96" s="485"/>
      <c r="H96" s="485"/>
      <c r="I96" s="485"/>
      <c r="J96" s="485"/>
      <c r="K96" s="485"/>
      <c r="L96" s="485"/>
      <c r="M96" s="485"/>
      <c r="N96" s="486"/>
      <c r="O96" s="475" t="str">
        <f>IF('E-OG'!I4=P!G880,"","Los sueldos base al personal permanente estimado en el presupuesto de egresos(partida 1100) son por $"&amp;'E-OG'!I4&amp;", en cuanto en la plantilla de personal de carácter permanente es por $"&amp;P!G880&amp;", por lo que no existe equilibrio.")</f>
        <v/>
      </c>
      <c r="P96" s="476"/>
      <c r="Q96" s="476"/>
      <c r="R96" s="476"/>
      <c r="S96" s="476"/>
      <c r="T96" s="476"/>
      <c r="U96" s="476"/>
      <c r="V96" s="476"/>
      <c r="W96" s="476"/>
      <c r="X96" s="476"/>
      <c r="Y96" s="476"/>
      <c r="Z96" s="476"/>
      <c r="AA96" s="476"/>
      <c r="AB96" s="476"/>
      <c r="AC96" s="476"/>
      <c r="AD96" s="476"/>
      <c r="AE96" s="476"/>
      <c r="AF96" s="476"/>
      <c r="AG96" s="476"/>
      <c r="AH96" s="476"/>
      <c r="AI96" s="476"/>
      <c r="AJ96" s="476"/>
      <c r="AK96" s="476"/>
      <c r="AL96" s="476"/>
      <c r="AM96" s="476"/>
      <c r="AN96" s="476"/>
      <c r="AO96" s="477"/>
    </row>
    <row r="97" spans="1:41" ht="18.75" customHeight="1">
      <c r="A97" s="497"/>
      <c r="B97" s="498"/>
      <c r="C97" s="498"/>
      <c r="D97" s="498"/>
      <c r="E97" s="498"/>
      <c r="F97" s="498"/>
      <c r="G97" s="498"/>
      <c r="H97" s="498"/>
      <c r="I97" s="498"/>
      <c r="J97" s="498"/>
      <c r="K97" s="498"/>
      <c r="L97" s="498"/>
      <c r="M97" s="498"/>
      <c r="N97" s="499"/>
      <c r="O97" s="478"/>
      <c r="P97" s="479"/>
      <c r="Q97" s="479"/>
      <c r="R97" s="479"/>
      <c r="S97" s="479"/>
      <c r="T97" s="479"/>
      <c r="U97" s="479"/>
      <c r="V97" s="479"/>
      <c r="W97" s="479"/>
      <c r="X97" s="479"/>
      <c r="Y97" s="479"/>
      <c r="Z97" s="479"/>
      <c r="AA97" s="479"/>
      <c r="AB97" s="479"/>
      <c r="AC97" s="479"/>
      <c r="AD97" s="479"/>
      <c r="AE97" s="479"/>
      <c r="AF97" s="479"/>
      <c r="AG97" s="479"/>
      <c r="AH97" s="479"/>
      <c r="AI97" s="479"/>
      <c r="AJ97" s="479"/>
      <c r="AK97" s="479"/>
      <c r="AL97" s="479"/>
      <c r="AM97" s="479"/>
      <c r="AN97" s="479"/>
      <c r="AO97" s="480"/>
    </row>
    <row r="98" spans="1:41" ht="18.75" customHeight="1">
      <c r="A98" s="481" t="s">
        <v>1082</v>
      </c>
      <c r="B98" s="482"/>
      <c r="C98" s="482"/>
      <c r="D98" s="482"/>
      <c r="E98" s="482"/>
      <c r="F98" s="482"/>
      <c r="G98" s="482"/>
      <c r="H98" s="482"/>
      <c r="I98" s="482"/>
      <c r="J98" s="482"/>
      <c r="K98" s="482"/>
      <c r="L98" s="482"/>
      <c r="M98" s="482"/>
      <c r="N98" s="483"/>
      <c r="O98" s="475" t="str">
        <f>IF(B55="X","","No anexa o hace falta integrar información en el formato de Presupuesto de Egresos por Clasificación Administrativa.")</f>
        <v/>
      </c>
      <c r="P98" s="476"/>
      <c r="Q98" s="476"/>
      <c r="R98" s="476"/>
      <c r="S98" s="476"/>
      <c r="T98" s="476"/>
      <c r="U98" s="476"/>
      <c r="V98" s="476"/>
      <c r="W98" s="476"/>
      <c r="X98" s="476"/>
      <c r="Y98" s="476"/>
      <c r="Z98" s="476"/>
      <c r="AA98" s="476"/>
      <c r="AB98" s="476"/>
      <c r="AC98" s="476"/>
      <c r="AD98" s="476"/>
      <c r="AE98" s="476"/>
      <c r="AF98" s="476"/>
      <c r="AG98" s="476"/>
      <c r="AH98" s="476"/>
      <c r="AI98" s="476"/>
      <c r="AJ98" s="476"/>
      <c r="AK98" s="476"/>
      <c r="AL98" s="476"/>
      <c r="AM98" s="476"/>
      <c r="AN98" s="476"/>
      <c r="AO98" s="477"/>
    </row>
    <row r="99" spans="1:41" ht="18.75" customHeight="1">
      <c r="A99" s="484"/>
      <c r="B99" s="485"/>
      <c r="C99" s="485"/>
      <c r="D99" s="485"/>
      <c r="E99" s="485"/>
      <c r="F99" s="485"/>
      <c r="G99" s="485"/>
      <c r="H99" s="485"/>
      <c r="I99" s="485"/>
      <c r="J99" s="485"/>
      <c r="K99" s="485"/>
      <c r="L99" s="485"/>
      <c r="M99" s="485"/>
      <c r="N99" s="486"/>
      <c r="O99" s="478"/>
      <c r="P99" s="479"/>
      <c r="Q99" s="479"/>
      <c r="R99" s="479"/>
      <c r="S99" s="479"/>
      <c r="T99" s="479"/>
      <c r="U99" s="479"/>
      <c r="V99" s="479"/>
      <c r="W99" s="479"/>
      <c r="X99" s="479"/>
      <c r="Y99" s="479"/>
      <c r="Z99" s="479"/>
      <c r="AA99" s="479"/>
      <c r="AB99" s="479"/>
      <c r="AC99" s="479"/>
      <c r="AD99" s="479"/>
      <c r="AE99" s="479"/>
      <c r="AF99" s="479"/>
      <c r="AG99" s="479"/>
      <c r="AH99" s="479"/>
      <c r="AI99" s="479"/>
      <c r="AJ99" s="479"/>
      <c r="AK99" s="479"/>
      <c r="AL99" s="479"/>
      <c r="AM99" s="479"/>
      <c r="AN99" s="479"/>
      <c r="AO99" s="480"/>
    </row>
    <row r="100" spans="1:41" ht="18.75" customHeight="1">
      <c r="A100" s="484"/>
      <c r="B100" s="485"/>
      <c r="C100" s="485"/>
      <c r="D100" s="485"/>
      <c r="E100" s="485"/>
      <c r="F100" s="485"/>
      <c r="G100" s="485"/>
      <c r="H100" s="485"/>
      <c r="I100" s="485"/>
      <c r="J100" s="485"/>
      <c r="K100" s="485"/>
      <c r="L100" s="485"/>
      <c r="M100" s="485"/>
      <c r="N100" s="486"/>
      <c r="O100" s="475" t="str">
        <f>IF('E-UA'!M89=Estadisticas!N14,"","En lo general no existe equilibrio entre el presupuesto de egresos por clasificación administrativa y el presupuesto de Egresos, en el primero se tiene $"&amp;'E-UA'!M89&amp;" cuando para los Egresos asiende a un monto de $"&amp;Estadisticas!N14&amp;".")</f>
        <v>En lo general no existe equilibrio entre el presupuesto de egresos por clasificación administrativa y el presupuesto de Egresos, en el primero se tiene $293556824 cuando para los Egresos asiende a un monto de $292943167.</v>
      </c>
      <c r="P100" s="476"/>
      <c r="Q100" s="476"/>
      <c r="R100" s="476"/>
      <c r="S100" s="476"/>
      <c r="T100" s="476"/>
      <c r="U100" s="476"/>
      <c r="V100" s="476"/>
      <c r="W100" s="476"/>
      <c r="X100" s="476"/>
      <c r="Y100" s="476"/>
      <c r="Z100" s="476"/>
      <c r="AA100" s="476"/>
      <c r="AB100" s="476"/>
      <c r="AC100" s="476"/>
      <c r="AD100" s="476"/>
      <c r="AE100" s="476"/>
      <c r="AF100" s="476"/>
      <c r="AG100" s="476"/>
      <c r="AH100" s="476"/>
      <c r="AI100" s="476"/>
      <c r="AJ100" s="476"/>
      <c r="AK100" s="476"/>
      <c r="AL100" s="476"/>
      <c r="AM100" s="476"/>
      <c r="AN100" s="476"/>
      <c r="AO100" s="477"/>
    </row>
    <row r="101" spans="1:41" ht="18.75" customHeight="1">
      <c r="A101" s="497"/>
      <c r="B101" s="498"/>
      <c r="C101" s="498"/>
      <c r="D101" s="498"/>
      <c r="E101" s="498"/>
      <c r="F101" s="498"/>
      <c r="G101" s="498"/>
      <c r="H101" s="498"/>
      <c r="I101" s="498"/>
      <c r="J101" s="498"/>
      <c r="K101" s="498"/>
      <c r="L101" s="498"/>
      <c r="M101" s="498"/>
      <c r="N101" s="499"/>
      <c r="O101" s="478"/>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79"/>
      <c r="AM101" s="479"/>
      <c r="AN101" s="479"/>
      <c r="AO101" s="480"/>
    </row>
    <row r="102" spans="1:41" ht="18.75" customHeight="1">
      <c r="A102" s="481" t="s">
        <v>1083</v>
      </c>
      <c r="B102" s="482"/>
      <c r="C102" s="482"/>
      <c r="D102" s="482"/>
      <c r="E102" s="482"/>
      <c r="F102" s="482"/>
      <c r="G102" s="482"/>
      <c r="H102" s="482"/>
      <c r="I102" s="482"/>
      <c r="J102" s="482"/>
      <c r="K102" s="482"/>
      <c r="L102" s="482"/>
      <c r="M102" s="482"/>
      <c r="N102" s="483"/>
      <c r="O102" s="475" t="str">
        <f>IF(B56="X","","No anexa o hace falta integrar información en el formato de Presupuesto de Egresos por Clasificación Funcional-Programática.")</f>
        <v/>
      </c>
      <c r="P102" s="476"/>
      <c r="Q102" s="476"/>
      <c r="R102" s="476"/>
      <c r="S102" s="476"/>
      <c r="T102" s="476"/>
      <c r="U102" s="476"/>
      <c r="V102" s="476"/>
      <c r="W102" s="476"/>
      <c r="X102" s="476"/>
      <c r="Y102" s="476"/>
      <c r="Z102" s="476"/>
      <c r="AA102" s="476"/>
      <c r="AB102" s="476"/>
      <c r="AC102" s="476"/>
      <c r="AD102" s="476"/>
      <c r="AE102" s="476"/>
      <c r="AF102" s="476"/>
      <c r="AG102" s="476"/>
      <c r="AH102" s="476"/>
      <c r="AI102" s="476"/>
      <c r="AJ102" s="476"/>
      <c r="AK102" s="476"/>
      <c r="AL102" s="476"/>
      <c r="AM102" s="476"/>
      <c r="AN102" s="476"/>
      <c r="AO102" s="477"/>
    </row>
    <row r="103" spans="1:41" ht="18.75" customHeight="1">
      <c r="A103" s="484"/>
      <c r="B103" s="485"/>
      <c r="C103" s="485"/>
      <c r="D103" s="485"/>
      <c r="E103" s="485"/>
      <c r="F103" s="485"/>
      <c r="G103" s="485"/>
      <c r="H103" s="485"/>
      <c r="I103" s="485"/>
      <c r="J103" s="485"/>
      <c r="K103" s="485"/>
      <c r="L103" s="485"/>
      <c r="M103" s="485"/>
      <c r="N103" s="486"/>
      <c r="O103" s="478"/>
      <c r="P103" s="479"/>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79"/>
      <c r="AL103" s="479"/>
      <c r="AM103" s="479"/>
      <c r="AN103" s="479"/>
      <c r="AO103" s="480"/>
    </row>
    <row r="104" spans="1:41" ht="18.75" customHeight="1">
      <c r="A104" s="484"/>
      <c r="B104" s="485"/>
      <c r="C104" s="485"/>
      <c r="D104" s="485"/>
      <c r="E104" s="485"/>
      <c r="F104" s="485"/>
      <c r="G104" s="485"/>
      <c r="H104" s="485"/>
      <c r="I104" s="485"/>
      <c r="J104" s="485"/>
      <c r="K104" s="485"/>
      <c r="L104" s="485"/>
      <c r="M104" s="485"/>
      <c r="N104" s="486"/>
      <c r="O104" s="475" t="str">
        <f>IF('E-FP'!S259=Estadisticas!N14,"","En lo general no existe equilibrio entre el presupuesto de egresos por clasificación funcional-prográmatica y el presupuesto de Egresos, en el primero se tiene $"&amp;'E-FP'!S259&amp;" cuando para los Egresos asiende a un monto de $"&amp;Estadisticas!N14&amp;".")</f>
        <v>En lo general no existe equilibrio entre el presupuesto de egresos por clasificación funcional-prográmatica y el presupuesto de Egresos, en el primero se tiene $293556824 cuando para los Egresos asiende a un monto de $292943167.</v>
      </c>
      <c r="P104" s="476"/>
      <c r="Q104" s="476"/>
      <c r="R104" s="476"/>
      <c r="S104" s="476"/>
      <c r="T104" s="476"/>
      <c r="U104" s="476"/>
      <c r="V104" s="476"/>
      <c r="W104" s="476"/>
      <c r="X104" s="476"/>
      <c r="Y104" s="476"/>
      <c r="Z104" s="476"/>
      <c r="AA104" s="476"/>
      <c r="AB104" s="476"/>
      <c r="AC104" s="476"/>
      <c r="AD104" s="476"/>
      <c r="AE104" s="476"/>
      <c r="AF104" s="476"/>
      <c r="AG104" s="476"/>
      <c r="AH104" s="476"/>
      <c r="AI104" s="476"/>
      <c r="AJ104" s="476"/>
      <c r="AK104" s="476"/>
      <c r="AL104" s="476"/>
      <c r="AM104" s="476"/>
      <c r="AN104" s="476"/>
      <c r="AO104" s="477"/>
    </row>
    <row r="105" spans="1:41" ht="18.75" customHeight="1">
      <c r="A105" s="497"/>
      <c r="B105" s="498"/>
      <c r="C105" s="498"/>
      <c r="D105" s="498"/>
      <c r="E105" s="498"/>
      <c r="F105" s="498"/>
      <c r="G105" s="498"/>
      <c r="H105" s="498"/>
      <c r="I105" s="498"/>
      <c r="J105" s="498"/>
      <c r="K105" s="498"/>
      <c r="L105" s="498"/>
      <c r="M105" s="498"/>
      <c r="N105" s="499"/>
      <c r="O105" s="478"/>
      <c r="P105" s="479"/>
      <c r="Q105" s="479"/>
      <c r="R105" s="479"/>
      <c r="S105" s="479"/>
      <c r="T105" s="479"/>
      <c r="U105" s="479"/>
      <c r="V105" s="479"/>
      <c r="W105" s="479"/>
      <c r="X105" s="479"/>
      <c r="Y105" s="479"/>
      <c r="Z105" s="479"/>
      <c r="AA105" s="479"/>
      <c r="AB105" s="479"/>
      <c r="AC105" s="479"/>
      <c r="AD105" s="479"/>
      <c r="AE105" s="479"/>
      <c r="AF105" s="479"/>
      <c r="AG105" s="479"/>
      <c r="AH105" s="479"/>
      <c r="AI105" s="479"/>
      <c r="AJ105" s="479"/>
      <c r="AK105" s="479"/>
      <c r="AL105" s="479"/>
      <c r="AM105" s="479"/>
      <c r="AN105" s="479"/>
      <c r="AO105" s="480"/>
    </row>
    <row r="106" spans="1:41" ht="15" customHeight="1"/>
    <row r="107" spans="1:41" ht="15" customHeight="1">
      <c r="A107" s="505" t="s">
        <v>905</v>
      </c>
      <c r="B107" s="506"/>
      <c r="C107" s="506"/>
      <c r="D107" s="506"/>
      <c r="E107" s="506"/>
      <c r="F107" s="506"/>
      <c r="G107" s="506"/>
      <c r="H107" s="506"/>
      <c r="I107" s="506"/>
      <c r="J107" s="506"/>
      <c r="K107" s="506"/>
      <c r="L107" s="506"/>
      <c r="M107" s="506"/>
      <c r="N107" s="506"/>
      <c r="O107" s="506"/>
      <c r="P107" s="506"/>
      <c r="Q107" s="506"/>
      <c r="R107" s="506"/>
      <c r="S107" s="506"/>
      <c r="T107" s="507"/>
      <c r="U107" s="505" t="s">
        <v>904</v>
      </c>
      <c r="V107" s="506"/>
      <c r="W107" s="506"/>
      <c r="X107" s="506"/>
      <c r="Y107" s="506"/>
      <c r="Z107" s="506"/>
      <c r="AA107" s="506"/>
      <c r="AB107" s="506"/>
      <c r="AC107" s="506"/>
      <c r="AD107" s="506"/>
      <c r="AE107" s="506"/>
      <c r="AF107" s="506"/>
      <c r="AG107" s="506"/>
      <c r="AH107" s="506"/>
      <c r="AI107" s="506"/>
      <c r="AJ107" s="506"/>
      <c r="AK107" s="506"/>
      <c r="AL107" s="506"/>
      <c r="AM107" s="506"/>
      <c r="AN107" s="506"/>
      <c r="AO107" s="507"/>
    </row>
    <row r="108" spans="1:41" ht="15" customHeight="1">
      <c r="A108" s="508"/>
      <c r="B108" s="508"/>
      <c r="C108" s="508"/>
      <c r="D108" s="508"/>
      <c r="E108" s="508"/>
      <c r="F108" s="508"/>
      <c r="G108" s="508"/>
      <c r="H108" s="508"/>
      <c r="I108" s="508"/>
      <c r="J108" s="508"/>
      <c r="K108" s="508"/>
      <c r="L108" s="508"/>
      <c r="M108" s="508"/>
      <c r="N108" s="508"/>
      <c r="O108" s="508"/>
      <c r="P108" s="508"/>
      <c r="Q108" s="508"/>
      <c r="R108" s="508"/>
      <c r="S108" s="508"/>
      <c r="T108" s="508"/>
      <c r="U108" s="508"/>
      <c r="V108" s="508"/>
      <c r="W108" s="508"/>
      <c r="X108" s="508"/>
      <c r="Y108" s="508"/>
      <c r="Z108" s="508"/>
      <c r="AA108" s="508"/>
      <c r="AB108" s="508"/>
      <c r="AC108" s="508"/>
      <c r="AD108" s="508"/>
      <c r="AE108" s="508"/>
      <c r="AF108" s="508"/>
      <c r="AG108" s="508"/>
      <c r="AH108" s="508"/>
      <c r="AI108" s="508"/>
      <c r="AJ108" s="508"/>
      <c r="AK108" s="508"/>
      <c r="AL108" s="508"/>
      <c r="AM108" s="508"/>
      <c r="AN108" s="508"/>
      <c r="AO108" s="508"/>
    </row>
    <row r="109" spans="1:41" ht="15" customHeight="1">
      <c r="A109" s="508"/>
      <c r="B109" s="508"/>
      <c r="C109" s="508"/>
      <c r="D109" s="508"/>
      <c r="E109" s="508"/>
      <c r="F109" s="508"/>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8"/>
      <c r="AK109" s="508"/>
      <c r="AL109" s="508"/>
      <c r="AM109" s="508"/>
      <c r="AN109" s="508"/>
      <c r="AO109" s="508"/>
    </row>
    <row r="110" spans="1:41" ht="15" customHeight="1">
      <c r="A110" s="508"/>
      <c r="B110" s="508"/>
      <c r="C110" s="508"/>
      <c r="D110" s="508"/>
      <c r="E110" s="508"/>
      <c r="F110" s="508"/>
      <c r="G110" s="508"/>
      <c r="H110" s="508"/>
      <c r="I110" s="508"/>
      <c r="J110" s="508"/>
      <c r="K110" s="508"/>
      <c r="L110" s="508"/>
      <c r="M110" s="508"/>
      <c r="N110" s="508"/>
      <c r="O110" s="508"/>
      <c r="P110" s="508"/>
      <c r="Q110" s="508"/>
      <c r="R110" s="508"/>
      <c r="S110" s="508"/>
      <c r="T110" s="508"/>
      <c r="U110" s="508"/>
      <c r="V110" s="508"/>
      <c r="W110" s="508"/>
      <c r="X110" s="508"/>
      <c r="Y110" s="508"/>
      <c r="Z110" s="508"/>
      <c r="AA110" s="508"/>
      <c r="AB110" s="508"/>
      <c r="AC110" s="508"/>
      <c r="AD110" s="508"/>
      <c r="AE110" s="508"/>
      <c r="AF110" s="508"/>
      <c r="AG110" s="508"/>
      <c r="AH110" s="508"/>
      <c r="AI110" s="508"/>
      <c r="AJ110" s="508"/>
      <c r="AK110" s="508"/>
      <c r="AL110" s="508"/>
      <c r="AM110" s="508"/>
      <c r="AN110" s="508"/>
      <c r="AO110" s="508"/>
    </row>
    <row r="111" spans="1:41" ht="15" customHeight="1">
      <c r="A111" s="509"/>
      <c r="B111" s="509"/>
      <c r="C111" s="509"/>
      <c r="D111" s="509"/>
      <c r="E111" s="509"/>
      <c r="F111" s="509"/>
      <c r="G111" s="509"/>
      <c r="H111" s="509"/>
      <c r="I111" s="509"/>
      <c r="J111" s="509"/>
      <c r="K111" s="509"/>
      <c r="L111" s="509"/>
      <c r="M111" s="509"/>
      <c r="N111" s="509"/>
      <c r="O111" s="509"/>
      <c r="P111" s="509"/>
      <c r="Q111" s="509"/>
      <c r="R111" s="509"/>
      <c r="S111" s="509"/>
      <c r="T111" s="509"/>
      <c r="U111" s="509"/>
      <c r="V111" s="509"/>
      <c r="W111" s="509"/>
      <c r="X111" s="509"/>
      <c r="Y111" s="509"/>
      <c r="Z111" s="509"/>
      <c r="AA111" s="509"/>
      <c r="AB111" s="509"/>
      <c r="AC111" s="509"/>
      <c r="AD111" s="509"/>
      <c r="AE111" s="509"/>
      <c r="AF111" s="509"/>
      <c r="AG111" s="509"/>
      <c r="AH111" s="509"/>
      <c r="AI111" s="509"/>
      <c r="AJ111" s="509"/>
      <c r="AK111" s="509"/>
      <c r="AL111" s="509"/>
      <c r="AM111" s="509"/>
      <c r="AN111" s="509"/>
      <c r="AO111" s="509"/>
    </row>
    <row r="112" spans="1:41" ht="15" customHeight="1">
      <c r="A112" s="513"/>
      <c r="B112" s="514"/>
      <c r="C112" s="514"/>
      <c r="D112" s="514"/>
      <c r="E112" s="514"/>
      <c r="F112" s="514"/>
      <c r="G112" s="514"/>
      <c r="H112" s="514"/>
      <c r="I112" s="514"/>
      <c r="J112" s="514"/>
      <c r="K112" s="514"/>
      <c r="L112" s="514"/>
      <c r="M112" s="514"/>
      <c r="N112" s="514"/>
      <c r="O112" s="514"/>
      <c r="P112" s="514"/>
      <c r="Q112" s="514"/>
      <c r="R112" s="514"/>
      <c r="S112" s="514"/>
      <c r="T112" s="515"/>
      <c r="U112" s="513"/>
      <c r="V112" s="514"/>
      <c r="W112" s="514"/>
      <c r="X112" s="514"/>
      <c r="Y112" s="514"/>
      <c r="Z112" s="514"/>
      <c r="AA112" s="514"/>
      <c r="AB112" s="514"/>
      <c r="AC112" s="514"/>
      <c r="AD112" s="514"/>
      <c r="AE112" s="514"/>
      <c r="AF112" s="514"/>
      <c r="AG112" s="514"/>
      <c r="AH112" s="514"/>
      <c r="AI112" s="514"/>
      <c r="AJ112" s="514"/>
      <c r="AK112" s="514"/>
      <c r="AL112" s="514"/>
      <c r="AM112" s="514"/>
      <c r="AN112" s="514"/>
      <c r="AO112" s="515"/>
    </row>
    <row r="113" spans="1:42" ht="15" customHeight="1">
      <c r="A113" s="500"/>
      <c r="B113" s="501"/>
      <c r="C113" s="501"/>
      <c r="D113" s="501"/>
      <c r="E113" s="501"/>
      <c r="F113" s="501"/>
      <c r="G113" s="501"/>
      <c r="H113" s="501"/>
      <c r="I113" s="501"/>
      <c r="J113" s="501"/>
      <c r="K113" s="501"/>
      <c r="L113" s="501"/>
      <c r="M113" s="501"/>
      <c r="N113" s="501"/>
      <c r="O113" s="501"/>
      <c r="P113" s="501"/>
      <c r="Q113" s="501"/>
      <c r="R113" s="501"/>
      <c r="S113" s="501"/>
      <c r="T113" s="502"/>
      <c r="U113" s="500"/>
      <c r="V113" s="501"/>
      <c r="W113" s="501"/>
      <c r="X113" s="501"/>
      <c r="Y113" s="501"/>
      <c r="Z113" s="501"/>
      <c r="AA113" s="501"/>
      <c r="AB113" s="501"/>
      <c r="AC113" s="501"/>
      <c r="AD113" s="501"/>
      <c r="AE113" s="501"/>
      <c r="AF113" s="501"/>
      <c r="AG113" s="501"/>
      <c r="AH113" s="501"/>
      <c r="AI113" s="501"/>
      <c r="AJ113" s="501"/>
      <c r="AK113" s="501"/>
      <c r="AL113" s="501"/>
      <c r="AM113" s="501"/>
      <c r="AN113" s="501"/>
      <c r="AO113" s="502"/>
    </row>
    <row r="114" spans="1:42" ht="15" customHeight="1"/>
    <row r="115" spans="1:42" ht="15" customHeight="1">
      <c r="A115" s="503" t="s">
        <v>1085</v>
      </c>
      <c r="B115" s="503"/>
      <c r="C115" s="503"/>
      <c r="D115" s="503"/>
      <c r="E115" s="503"/>
      <c r="F115" s="503"/>
      <c r="G115" s="503"/>
      <c r="H115" s="503"/>
      <c r="I115" s="503"/>
      <c r="J115" s="503"/>
      <c r="K115" s="503"/>
      <c r="L115" s="503"/>
      <c r="M115" s="503"/>
      <c r="N115" s="503"/>
      <c r="O115" s="503"/>
      <c r="P115" s="503"/>
      <c r="Q115" s="503"/>
      <c r="R115" s="503"/>
      <c r="S115" s="503"/>
      <c r="T115" s="503"/>
      <c r="U115" s="504">
        <f ca="1">TODAY()</f>
        <v>42709</v>
      </c>
      <c r="V115" s="504"/>
      <c r="W115" s="504"/>
      <c r="X115" s="504"/>
      <c r="Y115" s="504"/>
      <c r="Z115" s="504"/>
      <c r="AA115" s="504"/>
      <c r="AB115" s="504"/>
      <c r="AC115" s="504"/>
      <c r="AD115" s="504"/>
      <c r="AE115" s="504"/>
      <c r="AF115" s="504"/>
      <c r="AG115" s="504"/>
      <c r="AH115" s="504"/>
      <c r="AI115" s="504"/>
      <c r="AJ115" s="504"/>
      <c r="AK115" s="504"/>
      <c r="AL115" s="504"/>
      <c r="AM115" s="504"/>
      <c r="AN115" s="504"/>
      <c r="AO115" s="504"/>
    </row>
    <row r="116" spans="1:42" ht="15" customHeight="1">
      <c r="AJ116" s="510" t="s">
        <v>1086</v>
      </c>
      <c r="AK116" s="511"/>
      <c r="AL116" s="511"/>
      <c r="AM116" s="511"/>
      <c r="AN116" s="511"/>
      <c r="AO116" s="512"/>
      <c r="AP116" s="195"/>
    </row>
    <row r="117" spans="1:42" ht="15" customHeight="1"/>
    <row r="118" spans="1:42" ht="15" hidden="1" customHeight="1">
      <c r="A118" s="181" t="s">
        <v>1087</v>
      </c>
      <c r="B118" s="181">
        <v>2010</v>
      </c>
      <c r="C118" s="181">
        <v>1</v>
      </c>
      <c r="D118" s="181" t="s">
        <v>1088</v>
      </c>
      <c r="E118" s="181" t="s">
        <v>1066</v>
      </c>
      <c r="F118" s="181" t="s">
        <v>1089</v>
      </c>
      <c r="G118" s="181" t="s">
        <v>1090</v>
      </c>
      <c r="H118" s="181" t="s">
        <v>1091</v>
      </c>
      <c r="I118" s="181" t="s">
        <v>1092</v>
      </c>
      <c r="J118" s="181" t="s">
        <v>587</v>
      </c>
      <c r="K118" s="181">
        <v>1</v>
      </c>
      <c r="L118" s="181" t="s">
        <v>1084</v>
      </c>
      <c r="M118" s="181" t="s">
        <v>1093</v>
      </c>
      <c r="N118" s="181">
        <v>21110</v>
      </c>
      <c r="O118" s="239">
        <v>1</v>
      </c>
      <c r="P118" s="181" t="s">
        <v>1094</v>
      </c>
      <c r="Q118" s="181">
        <v>1</v>
      </c>
      <c r="R118" s="181" t="s">
        <v>773</v>
      </c>
    </row>
    <row r="119" spans="1:42" ht="15" hidden="1" customHeight="1">
      <c r="A119" s="181" t="s">
        <v>839</v>
      </c>
      <c r="B119" s="181">
        <v>2011</v>
      </c>
      <c r="C119" s="181">
        <v>2</v>
      </c>
      <c r="D119" s="181" t="s">
        <v>1095</v>
      </c>
      <c r="F119" s="181" t="s">
        <v>1096</v>
      </c>
      <c r="G119" s="181" t="s">
        <v>1097</v>
      </c>
      <c r="H119" s="181" t="s">
        <v>1098</v>
      </c>
      <c r="I119" s="181" t="s">
        <v>1099</v>
      </c>
      <c r="J119" s="181" t="s">
        <v>1100</v>
      </c>
      <c r="K119" s="181">
        <v>2</v>
      </c>
      <c r="L119" s="181" t="s">
        <v>1101</v>
      </c>
      <c r="M119" s="181" t="s">
        <v>1102</v>
      </c>
      <c r="N119" s="181">
        <v>31110</v>
      </c>
      <c r="O119" s="239">
        <v>2</v>
      </c>
      <c r="P119" s="181" t="s">
        <v>1103</v>
      </c>
      <c r="Q119" s="181">
        <v>2</v>
      </c>
      <c r="R119" s="181" t="s">
        <v>772</v>
      </c>
    </row>
    <row r="120" spans="1:42" ht="15" hidden="1" customHeight="1">
      <c r="A120" s="181" t="s">
        <v>1104</v>
      </c>
      <c r="B120" s="181">
        <v>2012</v>
      </c>
      <c r="C120" s="181">
        <v>3</v>
      </c>
      <c r="D120" s="181" t="s">
        <v>1105</v>
      </c>
      <c r="E120" s="186"/>
      <c r="F120" s="182" t="s">
        <v>1106</v>
      </c>
      <c r="G120" s="182"/>
      <c r="H120" s="182" t="s">
        <v>1107</v>
      </c>
      <c r="I120" s="182" t="s">
        <v>1108</v>
      </c>
      <c r="J120" s="182"/>
      <c r="K120" s="181">
        <v>3</v>
      </c>
      <c r="L120" s="181" t="s">
        <v>1109</v>
      </c>
      <c r="M120" s="181" t="s">
        <v>1102</v>
      </c>
      <c r="O120" s="240">
        <v>3</v>
      </c>
      <c r="P120" s="182" t="s">
        <v>1110</v>
      </c>
      <c r="Q120" s="181">
        <v>3</v>
      </c>
      <c r="R120" s="181" t="s">
        <v>774</v>
      </c>
    </row>
    <row r="121" spans="1:42" ht="15" hidden="1" customHeight="1">
      <c r="B121" s="181">
        <v>2013</v>
      </c>
      <c r="C121" s="181">
        <v>4</v>
      </c>
      <c r="H121" s="181" t="s">
        <v>1111</v>
      </c>
      <c r="I121" s="181" t="s">
        <v>1112</v>
      </c>
      <c r="K121" s="181">
        <v>4</v>
      </c>
      <c r="L121" s="182" t="s">
        <v>1113</v>
      </c>
      <c r="M121" s="181" t="s">
        <v>1102</v>
      </c>
      <c r="O121" s="239">
        <v>4</v>
      </c>
      <c r="P121" s="181" t="s">
        <v>1114</v>
      </c>
      <c r="Q121" s="181">
        <v>4</v>
      </c>
      <c r="AF121" s="186"/>
      <c r="AH121" s="241"/>
      <c r="AI121" s="241"/>
      <c r="AJ121" s="241"/>
      <c r="AK121" s="241"/>
      <c r="AL121" s="241"/>
      <c r="AM121" s="241"/>
      <c r="AN121" s="241"/>
      <c r="AO121" s="241"/>
      <c r="AP121" s="241"/>
    </row>
    <row r="122" spans="1:42" ht="15" hidden="1" customHeight="1">
      <c r="B122" s="181">
        <v>2014</v>
      </c>
      <c r="C122" s="181">
        <v>5</v>
      </c>
      <c r="G122" s="186"/>
      <c r="H122" s="242" t="s">
        <v>1115</v>
      </c>
      <c r="K122" s="181">
        <v>5</v>
      </c>
      <c r="L122" s="181" t="s">
        <v>1116</v>
      </c>
      <c r="M122" s="242" t="s">
        <v>1117</v>
      </c>
      <c r="O122" s="240">
        <v>5</v>
      </c>
      <c r="P122" s="242" t="s">
        <v>1118</v>
      </c>
      <c r="Z122" s="193"/>
      <c r="AF122" s="186"/>
    </row>
    <row r="123" spans="1:42" ht="15" hidden="1" customHeight="1">
      <c r="B123" s="181">
        <v>2015</v>
      </c>
      <c r="C123" s="181">
        <v>6</v>
      </c>
      <c r="H123" s="181" t="s">
        <v>1119</v>
      </c>
      <c r="K123" s="181">
        <v>6</v>
      </c>
      <c r="L123" s="242" t="s">
        <v>1120</v>
      </c>
      <c r="M123" s="181" t="s">
        <v>1117</v>
      </c>
      <c r="O123" s="239">
        <v>6</v>
      </c>
      <c r="P123" s="181" t="s">
        <v>1121</v>
      </c>
      <c r="AF123" s="186"/>
      <c r="AH123" s="242"/>
      <c r="AI123" s="242"/>
      <c r="AJ123" s="242"/>
      <c r="AK123" s="242"/>
      <c r="AL123" s="242"/>
      <c r="AM123" s="242"/>
      <c r="AN123" s="242"/>
      <c r="AO123" s="242"/>
    </row>
    <row r="124" spans="1:42" ht="15" hidden="1" customHeight="1">
      <c r="C124" s="181">
        <v>7</v>
      </c>
      <c r="K124" s="181">
        <v>7</v>
      </c>
      <c r="L124" s="181" t="s">
        <v>1122</v>
      </c>
      <c r="M124" s="181" t="s">
        <v>1117</v>
      </c>
      <c r="O124" s="239">
        <v>7</v>
      </c>
      <c r="P124" s="181" t="s">
        <v>1123</v>
      </c>
      <c r="X124" s="186"/>
      <c r="Z124" s="189"/>
    </row>
    <row r="125" spans="1:42" ht="15" hidden="1" customHeight="1">
      <c r="C125" s="181">
        <v>8</v>
      </c>
      <c r="K125" s="181">
        <v>8</v>
      </c>
      <c r="L125" s="181" t="s">
        <v>1124</v>
      </c>
      <c r="M125" s="181" t="s">
        <v>1117</v>
      </c>
      <c r="O125" s="239">
        <v>8</v>
      </c>
      <c r="P125" s="181" t="s">
        <v>1125</v>
      </c>
      <c r="AF125" s="186"/>
    </row>
    <row r="126" spans="1:42" ht="15" hidden="1" customHeight="1">
      <c r="C126" s="181">
        <v>9</v>
      </c>
      <c r="O126" s="239">
        <v>9</v>
      </c>
      <c r="P126" s="181" t="s">
        <v>1126</v>
      </c>
      <c r="X126" s="186"/>
      <c r="Z126" s="189"/>
    </row>
    <row r="127" spans="1:42" ht="15" hidden="1" customHeight="1">
      <c r="C127" s="181">
        <v>10</v>
      </c>
      <c r="O127" s="239">
        <v>10</v>
      </c>
      <c r="P127" s="181" t="s">
        <v>1127</v>
      </c>
      <c r="AL127" s="186"/>
      <c r="AN127" s="193"/>
    </row>
    <row r="128" spans="1:42" ht="15" hidden="1" customHeight="1">
      <c r="C128" s="181">
        <v>11</v>
      </c>
      <c r="O128" s="239">
        <v>11</v>
      </c>
      <c r="P128" s="181" t="s">
        <v>1128</v>
      </c>
      <c r="X128" s="186"/>
      <c r="Z128" s="189"/>
      <c r="AL128" s="186"/>
    </row>
    <row r="129" spans="1:42" ht="15" hidden="1" customHeight="1">
      <c r="C129" s="181">
        <v>12</v>
      </c>
      <c r="O129" s="239">
        <v>12</v>
      </c>
      <c r="P129" s="181" t="s">
        <v>1129</v>
      </c>
      <c r="AL129" s="186"/>
    </row>
    <row r="130" spans="1:42" ht="15" hidden="1" customHeight="1">
      <c r="O130" s="239">
        <v>13</v>
      </c>
      <c r="P130" s="181" t="s">
        <v>1130</v>
      </c>
      <c r="X130" s="186"/>
      <c r="Z130" s="189"/>
      <c r="AL130" s="186"/>
    </row>
    <row r="131" spans="1:42" ht="15" hidden="1" customHeight="1">
      <c r="O131" s="239">
        <v>14</v>
      </c>
      <c r="P131" s="181" t="s">
        <v>1131</v>
      </c>
      <c r="AJ131" s="186"/>
      <c r="AL131" s="243"/>
      <c r="AM131" s="243"/>
      <c r="AN131" s="243"/>
    </row>
    <row r="132" spans="1:42" ht="15" hidden="1" customHeight="1">
      <c r="A132" s="244"/>
      <c r="C132" s="182"/>
      <c r="D132" s="182"/>
      <c r="E132" s="182"/>
      <c r="F132" s="182"/>
      <c r="G132" s="182"/>
      <c r="H132" s="182"/>
      <c r="I132" s="182"/>
      <c r="J132" s="182"/>
      <c r="K132" s="182"/>
      <c r="L132" s="182"/>
      <c r="M132" s="182"/>
      <c r="N132" s="182"/>
      <c r="O132" s="240">
        <v>15</v>
      </c>
      <c r="P132" s="182" t="s">
        <v>1132</v>
      </c>
      <c r="Q132" s="182"/>
      <c r="R132" s="182"/>
      <c r="S132" s="182"/>
      <c r="T132" s="182"/>
      <c r="U132" s="182"/>
      <c r="V132" s="182"/>
      <c r="W132" s="182"/>
      <c r="X132" s="182"/>
      <c r="Y132" s="182"/>
      <c r="Z132" s="182"/>
      <c r="AA132" s="182"/>
      <c r="AJ132" s="186"/>
    </row>
    <row r="133" spans="1:42" ht="15" hidden="1" customHeight="1">
      <c r="O133" s="239">
        <v>16</v>
      </c>
      <c r="P133" s="181" t="s">
        <v>1133</v>
      </c>
      <c r="AJ133" s="186"/>
      <c r="AL133" s="243"/>
      <c r="AM133" s="243"/>
      <c r="AN133" s="243"/>
    </row>
    <row r="134" spans="1:42" ht="15" hidden="1" customHeight="1">
      <c r="C134" s="182"/>
      <c r="D134" s="182"/>
      <c r="E134" s="182"/>
      <c r="F134" s="182"/>
      <c r="G134" s="182"/>
      <c r="H134" s="182"/>
      <c r="I134" s="182"/>
      <c r="J134" s="182"/>
      <c r="K134" s="182"/>
      <c r="L134" s="182"/>
      <c r="M134" s="182"/>
      <c r="N134" s="182"/>
      <c r="O134" s="240">
        <v>17</v>
      </c>
      <c r="P134" s="182" t="s">
        <v>1134</v>
      </c>
      <c r="Q134" s="182"/>
      <c r="R134" s="182"/>
      <c r="S134" s="182"/>
      <c r="T134" s="182"/>
      <c r="U134" s="182"/>
      <c r="V134" s="182"/>
      <c r="W134" s="182"/>
      <c r="X134" s="182"/>
      <c r="Y134" s="182"/>
      <c r="Z134" s="182"/>
      <c r="AA134" s="182"/>
      <c r="AJ134" s="186"/>
    </row>
    <row r="135" spans="1:42" ht="15" hidden="1" customHeight="1">
      <c r="E135" s="245"/>
      <c r="F135" s="245"/>
      <c r="G135" s="245"/>
      <c r="H135" s="245"/>
      <c r="I135" s="245"/>
      <c r="J135" s="245"/>
      <c r="K135" s="245"/>
      <c r="L135" s="245"/>
      <c r="M135" s="245"/>
      <c r="N135" s="245"/>
      <c r="O135" s="246">
        <v>18</v>
      </c>
      <c r="P135" s="245" t="s">
        <v>1135</v>
      </c>
      <c r="Q135" s="245"/>
      <c r="R135" s="245"/>
      <c r="S135" s="245"/>
      <c r="T135" s="245"/>
      <c r="U135" s="245"/>
      <c r="V135" s="245"/>
      <c r="W135" s="245"/>
      <c r="X135" s="245"/>
      <c r="AJ135" s="186"/>
      <c r="AL135" s="243"/>
      <c r="AM135" s="243"/>
      <c r="AN135" s="243"/>
    </row>
    <row r="136" spans="1:42" ht="15" hidden="1" customHeight="1">
      <c r="B136" s="182"/>
      <c r="C136" s="182"/>
      <c r="D136" s="182"/>
      <c r="E136" s="245"/>
      <c r="F136" s="245"/>
      <c r="G136" s="245"/>
      <c r="H136" s="245"/>
      <c r="I136" s="245"/>
      <c r="J136" s="245"/>
      <c r="K136" s="245"/>
      <c r="L136" s="245"/>
      <c r="M136" s="245"/>
      <c r="N136" s="245"/>
      <c r="O136" s="246">
        <v>19</v>
      </c>
      <c r="P136" s="245" t="s">
        <v>1136</v>
      </c>
      <c r="Q136" s="245"/>
      <c r="R136" s="245"/>
      <c r="S136" s="245"/>
      <c r="T136" s="245"/>
      <c r="U136" s="245"/>
      <c r="V136" s="245"/>
      <c r="W136" s="245"/>
      <c r="X136" s="245"/>
      <c r="Y136" s="245"/>
      <c r="Z136" s="182"/>
      <c r="AA136" s="182"/>
      <c r="AJ136" s="186"/>
    </row>
    <row r="137" spans="1:42" ht="15" hidden="1" customHeight="1">
      <c r="E137" s="245"/>
      <c r="F137" s="245"/>
      <c r="G137" s="245"/>
      <c r="H137" s="245"/>
      <c r="I137" s="245"/>
      <c r="J137" s="245"/>
      <c r="K137" s="245"/>
      <c r="L137" s="245"/>
      <c r="M137" s="245"/>
      <c r="N137" s="245"/>
      <c r="O137" s="246">
        <v>20</v>
      </c>
      <c r="P137" s="245" t="s">
        <v>1137</v>
      </c>
      <c r="Q137" s="245"/>
      <c r="R137" s="245"/>
      <c r="S137" s="245"/>
      <c r="T137" s="245"/>
      <c r="U137" s="245"/>
      <c r="V137" s="245"/>
      <c r="W137" s="245"/>
      <c r="X137" s="245"/>
      <c r="Y137" s="245"/>
      <c r="AJ137" s="186"/>
      <c r="AK137" s="182"/>
      <c r="AL137" s="189"/>
      <c r="AM137" s="182"/>
      <c r="AN137" s="182"/>
    </row>
    <row r="138" spans="1:42" ht="15" hidden="1" customHeight="1">
      <c r="B138" s="182"/>
      <c r="C138" s="182"/>
      <c r="D138" s="182"/>
      <c r="E138" s="245"/>
      <c r="F138" s="245"/>
      <c r="G138" s="245"/>
      <c r="H138" s="245"/>
      <c r="I138" s="245"/>
      <c r="J138" s="245"/>
      <c r="K138" s="245"/>
      <c r="L138" s="245"/>
      <c r="M138" s="245"/>
      <c r="N138" s="245"/>
      <c r="O138" s="246">
        <v>21</v>
      </c>
      <c r="P138" s="245" t="s">
        <v>1138</v>
      </c>
      <c r="Q138" s="245"/>
      <c r="R138" s="245"/>
      <c r="S138" s="245"/>
      <c r="T138" s="245"/>
      <c r="U138" s="245"/>
      <c r="V138" s="245"/>
      <c r="W138" s="245"/>
      <c r="X138" s="245"/>
      <c r="Y138" s="245"/>
      <c r="Z138" s="182"/>
      <c r="AA138" s="182"/>
    </row>
    <row r="139" spans="1:42" ht="15" hidden="1" customHeight="1">
      <c r="E139" s="245"/>
      <c r="F139" s="245"/>
      <c r="G139" s="245"/>
      <c r="H139" s="245"/>
      <c r="I139" s="245"/>
      <c r="J139" s="245"/>
      <c r="K139" s="245"/>
      <c r="L139" s="245"/>
      <c r="M139" s="245"/>
      <c r="N139" s="245"/>
      <c r="O139" s="246">
        <v>22</v>
      </c>
      <c r="P139" s="245" t="s">
        <v>1139</v>
      </c>
      <c r="Q139" s="245"/>
      <c r="R139" s="245"/>
      <c r="S139" s="245"/>
      <c r="T139" s="245"/>
      <c r="U139" s="245"/>
      <c r="V139" s="245"/>
      <c r="W139" s="245"/>
      <c r="X139" s="245"/>
      <c r="Y139" s="248"/>
      <c r="AJ139" s="186"/>
      <c r="AL139" s="189"/>
    </row>
    <row r="140" spans="1:42" ht="15" hidden="1" customHeight="1">
      <c r="O140" s="239">
        <v>23</v>
      </c>
      <c r="P140" s="181" t="s">
        <v>1140</v>
      </c>
    </row>
    <row r="141" spans="1:42" ht="15" hidden="1" customHeight="1">
      <c r="O141" s="239">
        <v>24</v>
      </c>
      <c r="P141" s="181" t="s">
        <v>1141</v>
      </c>
    </row>
    <row r="142" spans="1:42" ht="15" hidden="1" customHeight="1">
      <c r="C142" s="249"/>
      <c r="D142" s="249"/>
      <c r="E142" s="249"/>
      <c r="F142" s="249"/>
      <c r="G142" s="249"/>
      <c r="H142" s="249"/>
      <c r="I142" s="249"/>
      <c r="J142" s="249"/>
      <c r="K142" s="249"/>
      <c r="L142" s="249"/>
      <c r="M142" s="249"/>
      <c r="N142" s="249"/>
      <c r="O142" s="250">
        <v>25</v>
      </c>
      <c r="P142" s="249" t="s">
        <v>1142</v>
      </c>
      <c r="Q142" s="249"/>
      <c r="R142" s="249"/>
      <c r="S142" s="249"/>
      <c r="T142" s="249"/>
      <c r="U142" s="249"/>
      <c r="V142" s="249"/>
      <c r="W142" s="249"/>
      <c r="X142" s="249"/>
      <c r="Y142" s="249"/>
      <c r="Z142" s="249"/>
      <c r="AA142" s="249"/>
      <c r="AB142" s="249"/>
      <c r="AC142" s="249"/>
    </row>
    <row r="143" spans="1:42" ht="15" hidden="1" customHeight="1">
      <c r="C143" s="249"/>
      <c r="D143" s="249"/>
      <c r="E143" s="249"/>
      <c r="F143" s="249"/>
      <c r="G143" s="249"/>
      <c r="H143" s="249"/>
      <c r="I143" s="249"/>
      <c r="J143" s="249"/>
      <c r="K143" s="249"/>
      <c r="L143" s="249"/>
      <c r="M143" s="249"/>
      <c r="N143" s="249"/>
      <c r="O143" s="250">
        <v>26</v>
      </c>
      <c r="P143" s="249" t="s">
        <v>1143</v>
      </c>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249"/>
      <c r="AM143" s="249"/>
      <c r="AN143" s="249"/>
      <c r="AO143" s="249"/>
      <c r="AP143" s="249"/>
    </row>
    <row r="144" spans="1:42" ht="15" hidden="1" customHeight="1">
      <c r="C144" s="249"/>
      <c r="D144" s="249"/>
      <c r="E144" s="249"/>
      <c r="F144" s="249"/>
      <c r="G144" s="249"/>
      <c r="H144" s="249"/>
      <c r="I144" s="249"/>
      <c r="J144" s="249"/>
      <c r="K144" s="249"/>
      <c r="L144" s="249"/>
      <c r="M144" s="249"/>
      <c r="N144" s="249"/>
      <c r="O144" s="250">
        <v>27</v>
      </c>
      <c r="P144" s="249" t="s">
        <v>1144</v>
      </c>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249"/>
      <c r="AM144" s="249"/>
      <c r="AN144" s="249"/>
      <c r="AO144" s="249"/>
      <c r="AP144" s="249"/>
    </row>
    <row r="145" spans="3:42" ht="15" hidden="1" customHeight="1">
      <c r="C145" s="249"/>
      <c r="D145" s="249"/>
      <c r="E145" s="249"/>
      <c r="F145" s="249"/>
      <c r="G145" s="249"/>
      <c r="H145" s="249"/>
      <c r="I145" s="249"/>
      <c r="J145" s="249"/>
      <c r="K145" s="249"/>
      <c r="L145" s="249"/>
      <c r="M145" s="249"/>
      <c r="N145" s="249"/>
      <c r="O145" s="250">
        <v>28</v>
      </c>
      <c r="P145" s="249" t="s">
        <v>1145</v>
      </c>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c r="AL145" s="249"/>
      <c r="AM145" s="249"/>
      <c r="AN145" s="249"/>
      <c r="AO145" s="249"/>
      <c r="AP145" s="249"/>
    </row>
    <row r="146" spans="3:42" ht="15" hidden="1" customHeight="1">
      <c r="C146" s="249"/>
      <c r="D146" s="249"/>
      <c r="E146" s="249"/>
      <c r="F146" s="249"/>
      <c r="G146" s="249"/>
      <c r="H146" s="249"/>
      <c r="I146" s="249"/>
      <c r="J146" s="249"/>
      <c r="K146" s="249"/>
      <c r="L146" s="249"/>
      <c r="M146" s="249"/>
      <c r="N146" s="249"/>
      <c r="O146" s="250">
        <v>29</v>
      </c>
      <c r="P146" s="249" t="s">
        <v>1146</v>
      </c>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c r="AL146" s="249"/>
      <c r="AM146" s="249"/>
      <c r="AN146" s="249"/>
      <c r="AO146" s="249"/>
      <c r="AP146" s="249"/>
    </row>
    <row r="147" spans="3:42" ht="15" hidden="1" customHeight="1">
      <c r="C147" s="249"/>
      <c r="D147" s="249"/>
      <c r="E147" s="249"/>
      <c r="F147" s="249"/>
      <c r="G147" s="249"/>
      <c r="H147" s="249"/>
      <c r="I147" s="249"/>
      <c r="J147" s="249"/>
      <c r="K147" s="249"/>
      <c r="L147" s="249"/>
      <c r="M147" s="249"/>
      <c r="N147" s="249"/>
      <c r="O147" s="250">
        <v>30</v>
      </c>
      <c r="P147" s="249" t="s">
        <v>1147</v>
      </c>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c r="AL147" s="249"/>
      <c r="AM147" s="249"/>
      <c r="AN147" s="249"/>
      <c r="AO147" s="249"/>
      <c r="AP147" s="249"/>
    </row>
    <row r="148" spans="3:42" ht="15" hidden="1" customHeight="1">
      <c r="C148" s="249"/>
      <c r="D148" s="249"/>
      <c r="E148" s="249"/>
      <c r="F148" s="249"/>
      <c r="G148" s="249"/>
      <c r="H148" s="249"/>
      <c r="I148" s="249"/>
      <c r="J148" s="249"/>
      <c r="K148" s="249"/>
      <c r="L148" s="249"/>
      <c r="M148" s="249"/>
      <c r="N148" s="249"/>
      <c r="O148" s="250">
        <v>31</v>
      </c>
      <c r="P148" s="249" t="s">
        <v>1148</v>
      </c>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c r="AL148" s="249"/>
      <c r="AM148" s="249"/>
      <c r="AN148" s="249"/>
      <c r="AO148" s="249"/>
      <c r="AP148" s="249"/>
    </row>
    <row r="149" spans="3:42" ht="15" hidden="1" customHeight="1">
      <c r="C149" s="249"/>
      <c r="D149" s="249"/>
      <c r="E149" s="249"/>
      <c r="F149" s="249"/>
      <c r="G149" s="249"/>
      <c r="H149" s="249"/>
      <c r="I149" s="249"/>
      <c r="J149" s="249"/>
      <c r="K149" s="249"/>
      <c r="L149" s="249"/>
      <c r="M149" s="249"/>
      <c r="N149" s="249"/>
      <c r="O149" s="250">
        <v>32</v>
      </c>
      <c r="P149" s="249" t="s">
        <v>1149</v>
      </c>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c r="AL149" s="249"/>
      <c r="AM149" s="249"/>
      <c r="AN149" s="249"/>
      <c r="AO149" s="249"/>
      <c r="AP149" s="249"/>
    </row>
    <row r="150" spans="3:42" ht="15" hidden="1" customHeight="1">
      <c r="C150" s="249"/>
      <c r="D150" s="249"/>
      <c r="E150" s="249"/>
      <c r="F150" s="249"/>
      <c r="G150" s="249"/>
      <c r="H150" s="249"/>
      <c r="I150" s="249"/>
      <c r="J150" s="249"/>
      <c r="K150" s="249"/>
      <c r="L150" s="249"/>
      <c r="M150" s="249"/>
      <c r="N150" s="249"/>
      <c r="O150" s="250">
        <v>33</v>
      </c>
      <c r="P150" s="249" t="s">
        <v>1150</v>
      </c>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249"/>
      <c r="AM150" s="249"/>
      <c r="AN150" s="249"/>
      <c r="AO150" s="249"/>
      <c r="AP150" s="249"/>
    </row>
    <row r="151" spans="3:42" ht="15" hidden="1" customHeight="1">
      <c r="C151" s="249"/>
      <c r="D151" s="249"/>
      <c r="E151" s="249"/>
      <c r="F151" s="249"/>
      <c r="G151" s="249"/>
      <c r="H151" s="249"/>
      <c r="I151" s="249"/>
      <c r="J151" s="249"/>
      <c r="K151" s="249"/>
      <c r="L151" s="249"/>
      <c r="M151" s="249"/>
      <c r="N151" s="249"/>
      <c r="O151" s="250">
        <v>34</v>
      </c>
      <c r="P151" s="249" t="s">
        <v>1151</v>
      </c>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249"/>
      <c r="AP151" s="249"/>
    </row>
    <row r="152" spans="3:42" ht="15" hidden="1" customHeight="1">
      <c r="C152" s="249"/>
      <c r="D152" s="249"/>
      <c r="E152" s="249"/>
      <c r="F152" s="249"/>
      <c r="G152" s="249"/>
      <c r="H152" s="249"/>
      <c r="I152" s="249"/>
      <c r="J152" s="249"/>
      <c r="K152" s="249"/>
      <c r="L152" s="249"/>
      <c r="M152" s="249"/>
      <c r="N152" s="249"/>
      <c r="O152" s="250">
        <v>35</v>
      </c>
      <c r="P152" s="249" t="s">
        <v>1152</v>
      </c>
      <c r="Q152" s="249"/>
      <c r="R152" s="249"/>
      <c r="S152" s="249"/>
      <c r="T152" s="249"/>
      <c r="U152" s="249"/>
      <c r="V152" s="249"/>
      <c r="W152" s="249"/>
      <c r="X152" s="249"/>
      <c r="Y152" s="249"/>
      <c r="Z152" s="249"/>
      <c r="AA152" s="249"/>
      <c r="AB152" s="249"/>
      <c r="AC152" s="249"/>
      <c r="AD152" s="249"/>
      <c r="AE152" s="249"/>
      <c r="AF152" s="249"/>
      <c r="AG152" s="249"/>
      <c r="AH152" s="249"/>
      <c r="AI152" s="249"/>
      <c r="AJ152" s="249"/>
      <c r="AK152" s="249"/>
      <c r="AL152" s="249"/>
      <c r="AM152" s="249"/>
      <c r="AN152" s="249"/>
      <c r="AO152" s="249"/>
      <c r="AP152" s="249"/>
    </row>
    <row r="153" spans="3:42" ht="15" hidden="1" customHeight="1">
      <c r="C153" s="249"/>
      <c r="D153" s="249"/>
      <c r="E153" s="249"/>
      <c r="F153" s="249"/>
      <c r="G153" s="249"/>
      <c r="H153" s="249"/>
      <c r="I153" s="249"/>
      <c r="J153" s="249"/>
      <c r="K153" s="249"/>
      <c r="L153" s="249"/>
      <c r="M153" s="249"/>
      <c r="N153" s="249"/>
      <c r="O153" s="250">
        <v>36</v>
      </c>
      <c r="P153" s="249" t="s">
        <v>1153</v>
      </c>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c r="AL153" s="249"/>
      <c r="AM153" s="249"/>
      <c r="AN153" s="249"/>
      <c r="AO153" s="249"/>
      <c r="AP153" s="249"/>
    </row>
    <row r="154" spans="3:42" ht="15" hidden="1" customHeight="1">
      <c r="C154" s="249"/>
      <c r="D154" s="249"/>
      <c r="E154" s="249"/>
      <c r="F154" s="249"/>
      <c r="G154" s="249"/>
      <c r="H154" s="249"/>
      <c r="I154" s="249"/>
      <c r="J154" s="249"/>
      <c r="K154" s="249"/>
      <c r="L154" s="249"/>
      <c r="M154" s="249"/>
      <c r="N154" s="249"/>
      <c r="O154" s="250">
        <v>37</v>
      </c>
      <c r="P154" s="249" t="s">
        <v>1154</v>
      </c>
      <c r="Q154" s="249"/>
      <c r="R154" s="249"/>
      <c r="S154" s="249"/>
      <c r="T154" s="249"/>
      <c r="U154" s="249"/>
      <c r="V154" s="249"/>
      <c r="W154" s="249"/>
      <c r="X154" s="249"/>
      <c r="Y154" s="249"/>
      <c r="Z154" s="249"/>
      <c r="AA154" s="249"/>
      <c r="AB154" s="249"/>
      <c r="AC154" s="249"/>
      <c r="AD154" s="249"/>
      <c r="AE154" s="249"/>
      <c r="AF154" s="249"/>
      <c r="AG154" s="249"/>
      <c r="AH154" s="249"/>
      <c r="AI154" s="249"/>
      <c r="AJ154" s="249"/>
      <c r="AK154" s="249"/>
      <c r="AL154" s="249"/>
      <c r="AM154" s="249"/>
      <c r="AN154" s="249"/>
      <c r="AO154" s="249"/>
      <c r="AP154" s="249"/>
    </row>
    <row r="155" spans="3:42" ht="15" hidden="1" customHeight="1">
      <c r="C155" s="249"/>
      <c r="D155" s="249"/>
      <c r="E155" s="249"/>
      <c r="F155" s="249"/>
      <c r="G155" s="249"/>
      <c r="H155" s="249"/>
      <c r="I155" s="249"/>
      <c r="J155" s="249"/>
      <c r="K155" s="249"/>
      <c r="L155" s="249"/>
      <c r="M155" s="249"/>
      <c r="N155" s="249"/>
      <c r="O155" s="250">
        <v>38</v>
      </c>
      <c r="P155" s="249" t="s">
        <v>1155</v>
      </c>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249"/>
      <c r="AM155" s="249"/>
      <c r="AN155" s="249"/>
      <c r="AO155" s="249"/>
      <c r="AP155" s="249"/>
    </row>
    <row r="156" spans="3:42" ht="15" hidden="1" customHeight="1">
      <c r="C156" s="249"/>
      <c r="D156" s="249"/>
      <c r="E156" s="249"/>
      <c r="F156" s="249"/>
      <c r="G156" s="249"/>
      <c r="H156" s="249"/>
      <c r="I156" s="249"/>
      <c r="J156" s="249"/>
      <c r="K156" s="249"/>
      <c r="L156" s="249"/>
      <c r="M156" s="249"/>
      <c r="N156" s="249"/>
      <c r="O156" s="250">
        <v>39</v>
      </c>
      <c r="P156" s="249" t="s">
        <v>1156</v>
      </c>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249"/>
      <c r="AM156" s="249"/>
      <c r="AN156" s="249"/>
      <c r="AO156" s="249"/>
      <c r="AP156" s="249"/>
    </row>
    <row r="157" spans="3:42" ht="15" hidden="1" customHeight="1">
      <c r="C157" s="249"/>
      <c r="D157" s="249"/>
      <c r="E157" s="249"/>
      <c r="F157" s="249"/>
      <c r="G157" s="249"/>
      <c r="H157" s="249"/>
      <c r="I157" s="249"/>
      <c r="J157" s="249"/>
      <c r="K157" s="249"/>
      <c r="L157" s="249"/>
      <c r="M157" s="249"/>
      <c r="N157" s="249"/>
      <c r="O157" s="250">
        <v>40</v>
      </c>
      <c r="P157" s="249" t="s">
        <v>1157</v>
      </c>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row>
    <row r="158" spans="3:42" ht="15" hidden="1" customHeight="1">
      <c r="O158" s="239">
        <v>41</v>
      </c>
      <c r="P158" s="181" t="s">
        <v>1158</v>
      </c>
      <c r="AD158" s="249"/>
      <c r="AE158" s="249"/>
      <c r="AF158" s="249"/>
      <c r="AG158" s="249"/>
      <c r="AH158" s="249"/>
      <c r="AI158" s="249"/>
      <c r="AJ158" s="249"/>
      <c r="AK158" s="249"/>
      <c r="AL158" s="249"/>
      <c r="AM158" s="249"/>
      <c r="AN158" s="249"/>
      <c r="AO158" s="249"/>
      <c r="AP158" s="249"/>
    </row>
    <row r="159" spans="3:42" ht="15" hidden="1" customHeight="1">
      <c r="O159" s="239">
        <v>42</v>
      </c>
      <c r="P159" s="181" t="s">
        <v>1159</v>
      </c>
    </row>
    <row r="160" spans="3:42" ht="15" hidden="1" customHeight="1">
      <c r="O160" s="239">
        <v>43</v>
      </c>
      <c r="P160" s="181" t="s">
        <v>1160</v>
      </c>
    </row>
    <row r="161" spans="5:42" ht="15" hidden="1" customHeight="1">
      <c r="O161" s="239">
        <v>44</v>
      </c>
      <c r="P161" s="181" t="s">
        <v>1161</v>
      </c>
    </row>
    <row r="162" spans="5:42" ht="15" hidden="1" customHeight="1">
      <c r="O162" s="239">
        <v>45</v>
      </c>
      <c r="P162" s="181" t="s">
        <v>1162</v>
      </c>
    </row>
    <row r="163" spans="5:42" ht="15" hidden="1" customHeight="1">
      <c r="O163" s="239">
        <v>46</v>
      </c>
      <c r="P163" s="181" t="s">
        <v>1163</v>
      </c>
    </row>
    <row r="164" spans="5:42" ht="15" hidden="1" customHeight="1">
      <c r="E164" s="189"/>
      <c r="G164" s="251"/>
      <c r="H164" s="251"/>
      <c r="I164" s="251"/>
      <c r="J164" s="251"/>
      <c r="K164" s="251"/>
      <c r="L164" s="251"/>
      <c r="M164" s="251"/>
      <c r="N164" s="251"/>
      <c r="O164" s="252">
        <v>47</v>
      </c>
      <c r="P164" s="251" t="s">
        <v>1164</v>
      </c>
      <c r="Q164" s="251"/>
      <c r="R164" s="251"/>
      <c r="S164" s="251"/>
      <c r="T164" s="251"/>
      <c r="U164" s="251"/>
      <c r="V164" s="251"/>
      <c r="W164" s="251"/>
      <c r="X164" s="251"/>
      <c r="Y164" s="251"/>
      <c r="Z164" s="251"/>
    </row>
    <row r="165" spans="5:42" ht="15" hidden="1" customHeight="1">
      <c r="G165" s="251"/>
      <c r="H165" s="251"/>
      <c r="I165" s="251"/>
      <c r="J165" s="251"/>
      <c r="K165" s="251"/>
      <c r="L165" s="251"/>
      <c r="M165" s="251"/>
      <c r="N165" s="251"/>
      <c r="O165" s="252">
        <v>48</v>
      </c>
      <c r="P165" s="251" t="s">
        <v>1165</v>
      </c>
      <c r="Q165" s="251"/>
      <c r="R165" s="251"/>
      <c r="S165" s="251"/>
      <c r="T165" s="251"/>
      <c r="U165" s="251"/>
      <c r="V165" s="251"/>
      <c r="W165" s="251"/>
      <c r="X165" s="251"/>
      <c r="Y165" s="251"/>
      <c r="Z165" s="251"/>
      <c r="AD165" s="189"/>
      <c r="AF165" s="251"/>
      <c r="AG165" s="251"/>
      <c r="AH165" s="251"/>
      <c r="AI165" s="251"/>
      <c r="AJ165" s="251"/>
      <c r="AK165" s="251"/>
      <c r="AL165" s="251"/>
      <c r="AM165" s="251"/>
      <c r="AN165" s="251"/>
      <c r="AO165" s="251"/>
      <c r="AP165" s="251"/>
    </row>
    <row r="166" spans="5:42" ht="15" hidden="1" customHeight="1">
      <c r="E166" s="243"/>
      <c r="F166" s="243"/>
      <c r="G166" s="243"/>
      <c r="H166" s="251"/>
      <c r="K166" s="251"/>
      <c r="L166" s="251"/>
      <c r="M166" s="251"/>
      <c r="N166" s="251"/>
      <c r="O166" s="252">
        <v>49</v>
      </c>
      <c r="P166" s="251" t="s">
        <v>1166</v>
      </c>
      <c r="Q166" s="251"/>
      <c r="R166" s="251"/>
      <c r="S166" s="251"/>
      <c r="T166" s="251"/>
      <c r="U166" s="251"/>
      <c r="V166" s="251"/>
      <c r="W166" s="251"/>
      <c r="X166" s="251"/>
      <c r="Y166" s="251"/>
      <c r="Z166" s="251"/>
      <c r="AF166" s="251"/>
      <c r="AG166" s="251"/>
      <c r="AH166" s="251"/>
      <c r="AI166" s="251"/>
      <c r="AJ166" s="251"/>
      <c r="AK166" s="251"/>
      <c r="AL166" s="251"/>
      <c r="AM166" s="251"/>
      <c r="AN166" s="251"/>
      <c r="AO166" s="251"/>
      <c r="AP166" s="251"/>
    </row>
    <row r="167" spans="5:42" ht="15" hidden="1" customHeight="1">
      <c r="E167" s="253"/>
      <c r="F167" s="253"/>
      <c r="G167" s="253"/>
      <c r="H167" s="251"/>
      <c r="K167" s="251"/>
      <c r="L167" s="251"/>
      <c r="M167" s="251"/>
      <c r="N167" s="251"/>
      <c r="O167" s="252">
        <v>50</v>
      </c>
      <c r="P167" s="251" t="s">
        <v>1167</v>
      </c>
      <c r="Q167" s="251"/>
      <c r="R167" s="251"/>
      <c r="S167" s="251"/>
      <c r="T167" s="251"/>
      <c r="U167" s="251"/>
      <c r="V167" s="251"/>
      <c r="W167" s="251"/>
      <c r="X167" s="251"/>
      <c r="Y167" s="251"/>
      <c r="Z167" s="251"/>
      <c r="AD167" s="243"/>
      <c r="AE167" s="243"/>
      <c r="AF167" s="243"/>
      <c r="AG167" s="251"/>
      <c r="AI167" s="251"/>
      <c r="AJ167" s="251"/>
      <c r="AK167" s="251"/>
      <c r="AL167" s="251"/>
      <c r="AM167" s="251"/>
      <c r="AN167" s="251"/>
      <c r="AO167" s="251"/>
      <c r="AP167" s="251"/>
    </row>
    <row r="168" spans="5:42" ht="15" hidden="1" customHeight="1">
      <c r="E168" s="253"/>
      <c r="F168" s="253"/>
      <c r="G168" s="253"/>
      <c r="H168" s="251"/>
      <c r="K168" s="251"/>
      <c r="L168" s="251"/>
      <c r="M168" s="251"/>
      <c r="N168" s="251"/>
      <c r="O168" s="252">
        <v>51</v>
      </c>
      <c r="P168" s="251" t="s">
        <v>1168</v>
      </c>
      <c r="Q168" s="251"/>
      <c r="R168" s="251"/>
      <c r="S168" s="251"/>
      <c r="T168" s="251"/>
      <c r="U168" s="251"/>
      <c r="V168" s="251"/>
      <c r="W168" s="251"/>
      <c r="X168" s="251"/>
      <c r="Y168" s="251"/>
      <c r="Z168" s="251"/>
      <c r="AD168" s="253"/>
      <c r="AE168" s="253"/>
      <c r="AF168" s="253"/>
      <c r="AG168" s="251"/>
      <c r="AI168" s="251"/>
      <c r="AJ168" s="251"/>
      <c r="AK168" s="251"/>
      <c r="AL168" s="251"/>
      <c r="AM168" s="251"/>
      <c r="AN168" s="251"/>
      <c r="AO168" s="251"/>
      <c r="AP168" s="251"/>
    </row>
    <row r="169" spans="5:42" ht="15" hidden="1" customHeight="1">
      <c r="G169" s="251"/>
      <c r="H169" s="251"/>
      <c r="I169" s="251"/>
      <c r="J169" s="251"/>
      <c r="K169" s="251"/>
      <c r="L169" s="251"/>
      <c r="M169" s="251"/>
      <c r="N169" s="251"/>
      <c r="O169" s="252">
        <v>52</v>
      </c>
      <c r="P169" s="251" t="s">
        <v>1169</v>
      </c>
      <c r="Q169" s="251"/>
      <c r="R169" s="251"/>
      <c r="S169" s="251"/>
      <c r="T169" s="251"/>
      <c r="U169" s="251"/>
      <c r="V169" s="251"/>
      <c r="W169" s="251"/>
      <c r="X169" s="251"/>
      <c r="Y169" s="251"/>
      <c r="Z169" s="251"/>
      <c r="AD169" s="253"/>
      <c r="AE169" s="253"/>
      <c r="AF169" s="253"/>
      <c r="AG169" s="251"/>
      <c r="AI169" s="251"/>
      <c r="AJ169" s="251"/>
      <c r="AK169" s="251"/>
      <c r="AL169" s="251"/>
      <c r="AM169" s="251"/>
      <c r="AN169" s="251"/>
      <c r="AO169" s="251"/>
      <c r="AP169" s="251"/>
    </row>
    <row r="170" spans="5:42" ht="15" hidden="1" customHeight="1">
      <c r="E170" s="189"/>
      <c r="G170" s="251"/>
      <c r="H170" s="251"/>
      <c r="I170" s="251"/>
      <c r="J170" s="251"/>
      <c r="K170" s="251"/>
      <c r="L170" s="251"/>
      <c r="M170" s="251"/>
      <c r="N170" s="251"/>
      <c r="O170" s="252">
        <v>53</v>
      </c>
      <c r="P170" s="251" t="s">
        <v>1170</v>
      </c>
      <c r="Q170" s="251"/>
      <c r="R170" s="251"/>
      <c r="S170" s="251"/>
      <c r="T170" s="251"/>
      <c r="U170" s="251"/>
      <c r="V170" s="251"/>
      <c r="W170" s="251"/>
      <c r="X170" s="251"/>
      <c r="Y170" s="251"/>
      <c r="Z170" s="251"/>
      <c r="AF170" s="251"/>
      <c r="AG170" s="251"/>
      <c r="AH170" s="251"/>
      <c r="AI170" s="251"/>
      <c r="AJ170" s="251"/>
      <c r="AK170" s="251"/>
      <c r="AL170" s="251"/>
      <c r="AM170" s="251"/>
      <c r="AN170" s="251"/>
      <c r="AO170" s="251"/>
      <c r="AP170" s="251"/>
    </row>
    <row r="171" spans="5:42" ht="15" hidden="1" customHeight="1">
      <c r="E171" s="189"/>
      <c r="G171" s="251"/>
      <c r="H171" s="251"/>
      <c r="I171" s="251"/>
      <c r="J171" s="251"/>
      <c r="K171" s="251"/>
      <c r="L171" s="251"/>
      <c r="M171" s="251"/>
      <c r="N171" s="251"/>
      <c r="O171" s="252">
        <v>54</v>
      </c>
      <c r="P171" s="251" t="s">
        <v>1171</v>
      </c>
      <c r="Q171" s="251"/>
      <c r="R171" s="251"/>
      <c r="S171" s="251"/>
      <c r="T171" s="251"/>
      <c r="U171" s="251"/>
      <c r="V171" s="251"/>
      <c r="W171" s="251"/>
      <c r="X171" s="251"/>
      <c r="Y171" s="251"/>
      <c r="Z171" s="251"/>
      <c r="AD171" s="189"/>
      <c r="AF171" s="251"/>
      <c r="AG171" s="251"/>
      <c r="AH171" s="251"/>
      <c r="AI171" s="251"/>
      <c r="AJ171" s="251"/>
      <c r="AK171" s="251"/>
      <c r="AL171" s="251"/>
      <c r="AM171" s="251"/>
      <c r="AN171" s="251"/>
      <c r="AO171" s="251"/>
      <c r="AP171" s="251"/>
    </row>
    <row r="172" spans="5:42" ht="15" hidden="1" customHeight="1">
      <c r="E172" s="189"/>
      <c r="G172" s="251"/>
      <c r="H172" s="251"/>
      <c r="I172" s="251"/>
      <c r="J172" s="251"/>
      <c r="K172" s="251"/>
      <c r="L172" s="251"/>
      <c r="M172" s="251"/>
      <c r="N172" s="251"/>
      <c r="O172" s="252">
        <v>55</v>
      </c>
      <c r="P172" s="251" t="s">
        <v>1172</v>
      </c>
      <c r="Q172" s="251"/>
      <c r="R172" s="251"/>
      <c r="S172" s="251"/>
      <c r="T172" s="251"/>
      <c r="U172" s="251"/>
      <c r="V172" s="251"/>
      <c r="W172" s="251"/>
      <c r="X172" s="251"/>
      <c r="Y172" s="251"/>
      <c r="Z172" s="251"/>
      <c r="AD172" s="189"/>
      <c r="AF172" s="251"/>
      <c r="AG172" s="251"/>
      <c r="AH172" s="251"/>
      <c r="AI172" s="251"/>
      <c r="AJ172" s="251"/>
      <c r="AK172" s="251"/>
      <c r="AL172" s="251"/>
      <c r="AM172" s="251"/>
      <c r="AN172" s="251"/>
      <c r="AO172" s="251"/>
      <c r="AP172" s="251"/>
    </row>
    <row r="173" spans="5:42" ht="15" hidden="1" customHeight="1">
      <c r="G173" s="251"/>
      <c r="H173" s="251"/>
      <c r="I173" s="251"/>
      <c r="J173" s="251"/>
      <c r="K173" s="251"/>
      <c r="L173" s="251"/>
      <c r="M173" s="251"/>
      <c r="N173" s="251"/>
      <c r="O173" s="252">
        <v>56</v>
      </c>
      <c r="P173" s="251" t="s">
        <v>1173</v>
      </c>
      <c r="Q173" s="251"/>
      <c r="R173" s="251"/>
      <c r="S173" s="251"/>
      <c r="T173" s="251"/>
      <c r="U173" s="251"/>
      <c r="V173" s="251"/>
      <c r="W173" s="251"/>
      <c r="X173" s="251"/>
      <c r="Y173" s="251"/>
      <c r="Z173" s="251"/>
      <c r="AD173" s="189"/>
      <c r="AF173" s="251"/>
      <c r="AG173" s="251"/>
      <c r="AH173" s="251"/>
      <c r="AI173" s="251"/>
      <c r="AJ173" s="251"/>
      <c r="AK173" s="251"/>
      <c r="AL173" s="251"/>
      <c r="AM173" s="251"/>
      <c r="AN173" s="251"/>
      <c r="AO173" s="251"/>
      <c r="AP173" s="251"/>
    </row>
    <row r="174" spans="5:42" ht="15" hidden="1" customHeight="1">
      <c r="E174" s="243"/>
      <c r="F174" s="243"/>
      <c r="G174" s="243"/>
      <c r="O174" s="239">
        <v>57</v>
      </c>
      <c r="P174" s="181" t="s">
        <v>1174</v>
      </c>
      <c r="T174" s="251"/>
      <c r="U174" s="251"/>
      <c r="V174" s="251"/>
      <c r="W174" s="251"/>
      <c r="X174" s="251"/>
      <c r="Y174" s="251"/>
      <c r="Z174" s="251"/>
      <c r="AF174" s="251"/>
      <c r="AG174" s="251"/>
      <c r="AH174" s="251"/>
      <c r="AI174" s="251"/>
      <c r="AJ174" s="251"/>
      <c r="AK174" s="251"/>
      <c r="AL174" s="251"/>
      <c r="AM174" s="251"/>
      <c r="AN174" s="251"/>
      <c r="AO174" s="251"/>
      <c r="AP174" s="251"/>
    </row>
    <row r="175" spans="5:42" ht="15" hidden="1" customHeight="1">
      <c r="E175" s="243"/>
      <c r="F175" s="243"/>
      <c r="G175" s="243"/>
      <c r="O175" s="239">
        <v>58</v>
      </c>
      <c r="P175" s="181" t="s">
        <v>1175</v>
      </c>
      <c r="T175" s="251"/>
      <c r="U175" s="251"/>
      <c r="V175" s="251"/>
      <c r="W175" s="251"/>
      <c r="X175" s="251"/>
      <c r="Y175" s="251"/>
      <c r="Z175" s="251"/>
      <c r="AD175" s="189"/>
      <c r="AF175" s="251"/>
      <c r="AG175" s="251"/>
      <c r="AH175" s="251"/>
      <c r="AI175" s="251"/>
      <c r="AJ175" s="251"/>
      <c r="AK175" s="251"/>
      <c r="AL175" s="251"/>
      <c r="AM175" s="251"/>
      <c r="AN175" s="251"/>
      <c r="AO175" s="251"/>
      <c r="AP175" s="251"/>
    </row>
    <row r="176" spans="5:42" s="182" customFormat="1" ht="15" hidden="1" customHeight="1">
      <c r="G176" s="254"/>
      <c r="H176" s="254"/>
      <c r="I176" s="254"/>
      <c r="J176" s="254"/>
      <c r="K176" s="254"/>
      <c r="L176" s="254"/>
      <c r="M176" s="254"/>
      <c r="N176" s="254"/>
      <c r="O176" s="255">
        <v>59</v>
      </c>
      <c r="P176" s="254" t="s">
        <v>1176</v>
      </c>
      <c r="Q176" s="254"/>
      <c r="R176" s="254"/>
      <c r="S176" s="254"/>
      <c r="T176" s="254"/>
      <c r="U176" s="254"/>
      <c r="V176" s="254"/>
      <c r="W176" s="254"/>
      <c r="X176" s="254"/>
      <c r="Y176" s="254"/>
      <c r="Z176" s="254"/>
      <c r="AD176" s="189"/>
      <c r="AE176" s="181"/>
      <c r="AF176" s="251"/>
      <c r="AG176" s="251"/>
      <c r="AH176" s="251"/>
      <c r="AI176" s="251"/>
      <c r="AJ176" s="251"/>
      <c r="AK176" s="251"/>
      <c r="AL176" s="251"/>
      <c r="AM176" s="251"/>
      <c r="AN176" s="251"/>
      <c r="AO176" s="251"/>
      <c r="AP176" s="251"/>
    </row>
    <row r="177" spans="2:42" ht="15" hidden="1" customHeight="1">
      <c r="E177" s="189"/>
      <c r="G177" s="251"/>
      <c r="H177" s="251"/>
      <c r="I177" s="251"/>
      <c r="J177" s="251"/>
      <c r="K177" s="251"/>
      <c r="L177" s="251"/>
      <c r="M177" s="251"/>
      <c r="N177" s="251"/>
      <c r="O177" s="252">
        <v>60</v>
      </c>
      <c r="P177" s="251" t="s">
        <v>1177</v>
      </c>
      <c r="Q177" s="251"/>
      <c r="R177" s="251"/>
      <c r="S177" s="251"/>
      <c r="T177" s="251"/>
      <c r="U177" s="251"/>
      <c r="V177" s="251"/>
      <c r="W177" s="251"/>
      <c r="X177" s="251"/>
      <c r="Y177" s="251"/>
      <c r="Z177" s="251"/>
      <c r="AD177" s="182"/>
      <c r="AE177" s="182"/>
      <c r="AF177" s="254"/>
      <c r="AG177" s="254"/>
      <c r="AH177" s="254"/>
      <c r="AI177" s="254"/>
      <c r="AJ177" s="254"/>
      <c r="AK177" s="254"/>
      <c r="AL177" s="254"/>
      <c r="AM177" s="254"/>
      <c r="AN177" s="254"/>
      <c r="AO177" s="254"/>
      <c r="AP177" s="254"/>
    </row>
    <row r="178" spans="2:42" ht="15" hidden="1" customHeight="1">
      <c r="E178" s="189"/>
      <c r="G178" s="251"/>
      <c r="H178" s="251"/>
      <c r="I178" s="251"/>
      <c r="J178" s="251"/>
      <c r="K178" s="251"/>
      <c r="L178" s="251"/>
      <c r="M178" s="251"/>
      <c r="N178" s="251"/>
      <c r="O178" s="252">
        <v>61</v>
      </c>
      <c r="P178" s="251" t="s">
        <v>1178</v>
      </c>
      <c r="Q178" s="251"/>
      <c r="R178" s="251"/>
      <c r="S178" s="251"/>
      <c r="T178" s="251"/>
      <c r="U178" s="251"/>
      <c r="V178" s="251"/>
      <c r="W178" s="251"/>
      <c r="X178" s="251"/>
      <c r="Y178" s="251"/>
      <c r="Z178" s="251"/>
      <c r="AD178" s="189"/>
      <c r="AF178" s="251"/>
      <c r="AG178" s="251"/>
      <c r="AH178" s="251"/>
      <c r="AI178" s="251"/>
      <c r="AJ178" s="251"/>
      <c r="AK178" s="251"/>
      <c r="AL178" s="251"/>
      <c r="AM178" s="251"/>
      <c r="AN178" s="251"/>
      <c r="AO178" s="251"/>
      <c r="AP178" s="251"/>
    </row>
    <row r="179" spans="2:42" ht="15" hidden="1" customHeight="1">
      <c r="G179" s="251"/>
      <c r="H179" s="251"/>
      <c r="I179" s="251"/>
      <c r="J179" s="251"/>
      <c r="K179" s="251"/>
      <c r="L179" s="251"/>
      <c r="M179" s="251"/>
      <c r="N179" s="251"/>
      <c r="O179" s="252">
        <v>62</v>
      </c>
      <c r="P179" s="251" t="s">
        <v>1179</v>
      </c>
      <c r="Q179" s="251"/>
      <c r="R179" s="251"/>
      <c r="S179" s="251"/>
      <c r="T179" s="251"/>
      <c r="U179" s="251"/>
      <c r="V179" s="251"/>
      <c r="W179" s="251"/>
      <c r="X179" s="251"/>
      <c r="Y179" s="251"/>
      <c r="Z179" s="251"/>
      <c r="AD179" s="189"/>
      <c r="AF179" s="251"/>
      <c r="AG179" s="251"/>
      <c r="AH179" s="251"/>
      <c r="AI179" s="251"/>
      <c r="AJ179" s="251"/>
      <c r="AK179" s="251"/>
      <c r="AL179" s="251"/>
      <c r="AM179" s="251"/>
      <c r="AN179" s="251"/>
      <c r="AO179" s="251"/>
      <c r="AP179" s="251"/>
    </row>
    <row r="180" spans="2:42" ht="15" hidden="1" customHeight="1">
      <c r="E180" s="243"/>
      <c r="F180" s="243"/>
      <c r="G180" s="243"/>
      <c r="O180" s="239">
        <v>63</v>
      </c>
      <c r="P180" s="181" t="s">
        <v>1180</v>
      </c>
      <c r="AF180" s="251"/>
      <c r="AG180" s="251"/>
      <c r="AH180" s="251"/>
      <c r="AI180" s="251"/>
      <c r="AJ180" s="251"/>
      <c r="AK180" s="251"/>
      <c r="AL180" s="251"/>
      <c r="AM180" s="251"/>
      <c r="AN180" s="251"/>
      <c r="AO180" s="251"/>
      <c r="AP180" s="251"/>
    </row>
    <row r="181" spans="2:42" ht="15" hidden="1" customHeight="1">
      <c r="E181" s="243"/>
      <c r="F181" s="243"/>
      <c r="G181" s="243"/>
      <c r="O181" s="239">
        <v>64</v>
      </c>
      <c r="P181" s="181" t="s">
        <v>1181</v>
      </c>
    </row>
    <row r="182" spans="2:42" ht="15" hidden="1" customHeight="1">
      <c r="O182" s="239">
        <v>65</v>
      </c>
      <c r="P182" s="181" t="s">
        <v>1182</v>
      </c>
    </row>
    <row r="183" spans="2:42" ht="15" hidden="1" customHeight="1">
      <c r="O183" s="239">
        <v>66</v>
      </c>
      <c r="P183" s="181" t="s">
        <v>1183</v>
      </c>
    </row>
    <row r="184" spans="2:42" ht="15" hidden="1" customHeight="1">
      <c r="O184" s="239">
        <v>67</v>
      </c>
      <c r="P184" s="181" t="s">
        <v>1184</v>
      </c>
    </row>
    <row r="185" spans="2:42" ht="15" hidden="1" customHeight="1">
      <c r="O185" s="239">
        <v>68</v>
      </c>
      <c r="P185" s="181" t="s">
        <v>1185</v>
      </c>
    </row>
    <row r="186" spans="2:42" ht="15" hidden="1" customHeight="1">
      <c r="O186" s="239">
        <v>69</v>
      </c>
      <c r="P186" s="181" t="s">
        <v>1186</v>
      </c>
    </row>
    <row r="187" spans="2:42" ht="15" hidden="1" customHeight="1">
      <c r="B187" s="182"/>
      <c r="C187" s="182"/>
      <c r="D187" s="182"/>
      <c r="E187" s="182"/>
      <c r="F187" s="182"/>
      <c r="G187" s="182"/>
      <c r="H187" s="182"/>
      <c r="I187" s="182"/>
      <c r="J187" s="182"/>
      <c r="K187" s="182"/>
      <c r="L187" s="182"/>
      <c r="M187" s="182"/>
      <c r="N187" s="182"/>
      <c r="O187" s="240">
        <v>70</v>
      </c>
      <c r="P187" s="182" t="s">
        <v>1187</v>
      </c>
      <c r="Q187" s="182"/>
      <c r="R187" s="182"/>
      <c r="S187" s="182"/>
      <c r="T187" s="182"/>
      <c r="U187" s="182"/>
      <c r="V187" s="182"/>
      <c r="W187" s="182"/>
      <c r="X187" s="182"/>
      <c r="Y187" s="182"/>
      <c r="Z187" s="182"/>
      <c r="AA187" s="182"/>
      <c r="AB187" s="182"/>
      <c r="AC187" s="182"/>
    </row>
    <row r="188" spans="2:42" ht="15" hidden="1" customHeight="1">
      <c r="B188" s="249"/>
      <c r="C188" s="249"/>
      <c r="D188" s="249"/>
      <c r="E188" s="249"/>
      <c r="F188" s="249"/>
      <c r="G188" s="249"/>
      <c r="H188" s="249"/>
      <c r="I188" s="249"/>
      <c r="J188" s="249"/>
      <c r="K188" s="249"/>
      <c r="L188" s="249"/>
      <c r="M188" s="249"/>
      <c r="N188" s="249"/>
      <c r="O188" s="250">
        <v>71</v>
      </c>
      <c r="P188" s="249" t="s">
        <v>1188</v>
      </c>
      <c r="Q188" s="249"/>
      <c r="R188" s="249"/>
      <c r="S188" s="249"/>
      <c r="T188" s="249"/>
      <c r="U188" s="249"/>
      <c r="V188" s="256"/>
      <c r="W188" s="256"/>
      <c r="X188" s="256"/>
      <c r="Y188" s="249"/>
      <c r="Z188" s="249"/>
      <c r="AA188" s="249"/>
      <c r="AB188" s="249"/>
      <c r="AC188" s="249"/>
      <c r="AD188" s="182"/>
      <c r="AE188" s="182"/>
      <c r="AF188" s="182"/>
      <c r="AG188" s="182"/>
      <c r="AH188" s="182"/>
      <c r="AI188" s="182"/>
      <c r="AJ188" s="182"/>
      <c r="AK188" s="182"/>
      <c r="AL188" s="182"/>
      <c r="AM188" s="182"/>
      <c r="AN188" s="182"/>
      <c r="AO188" s="182"/>
      <c r="AP188" s="182"/>
    </row>
    <row r="189" spans="2:42" ht="15" hidden="1" customHeight="1">
      <c r="B189" s="249"/>
      <c r="C189" s="249"/>
      <c r="D189" s="249"/>
      <c r="E189" s="249"/>
      <c r="F189" s="249"/>
      <c r="G189" s="249"/>
      <c r="H189" s="249"/>
      <c r="I189" s="249"/>
      <c r="J189" s="249"/>
      <c r="K189" s="249"/>
      <c r="L189" s="249"/>
      <c r="M189" s="249"/>
      <c r="N189" s="249"/>
      <c r="O189" s="250">
        <v>72</v>
      </c>
      <c r="P189" s="249" t="s">
        <v>1189</v>
      </c>
      <c r="Q189" s="249"/>
      <c r="R189" s="249"/>
      <c r="S189" s="249"/>
      <c r="T189" s="249"/>
      <c r="U189" s="249"/>
      <c r="V189" s="256"/>
      <c r="W189" s="256"/>
      <c r="X189" s="256"/>
      <c r="Y189" s="249"/>
      <c r="Z189" s="249"/>
      <c r="AA189" s="249"/>
      <c r="AB189" s="249"/>
      <c r="AC189" s="249"/>
      <c r="AD189" s="249"/>
      <c r="AE189" s="249"/>
      <c r="AF189" s="249"/>
      <c r="AG189" s="249"/>
      <c r="AH189" s="249"/>
      <c r="AI189" s="249"/>
      <c r="AJ189" s="249"/>
      <c r="AK189" s="249"/>
      <c r="AL189" s="249"/>
      <c r="AM189" s="249"/>
      <c r="AN189" s="249"/>
      <c r="AO189" s="249"/>
      <c r="AP189" s="249"/>
    </row>
    <row r="190" spans="2:42" ht="15" hidden="1" customHeight="1">
      <c r="B190" s="249"/>
      <c r="C190" s="249"/>
      <c r="D190" s="249"/>
      <c r="E190" s="249"/>
      <c r="F190" s="249"/>
      <c r="G190" s="249"/>
      <c r="H190" s="249"/>
      <c r="I190" s="249"/>
      <c r="J190" s="249"/>
      <c r="K190" s="249"/>
      <c r="L190" s="249"/>
      <c r="M190" s="249"/>
      <c r="N190" s="249"/>
      <c r="O190" s="250">
        <v>73</v>
      </c>
      <c r="P190" s="249" t="s">
        <v>1190</v>
      </c>
      <c r="Q190" s="249"/>
      <c r="R190" s="249"/>
      <c r="S190" s="249"/>
      <c r="T190" s="249"/>
      <c r="U190" s="249"/>
      <c r="V190" s="256"/>
      <c r="W190" s="256"/>
      <c r="X190" s="256"/>
      <c r="Y190" s="249"/>
      <c r="Z190" s="249"/>
      <c r="AA190" s="249"/>
      <c r="AB190" s="249"/>
      <c r="AC190" s="249"/>
      <c r="AD190" s="249"/>
      <c r="AE190" s="249"/>
      <c r="AF190" s="249"/>
      <c r="AG190" s="249"/>
      <c r="AH190" s="249"/>
      <c r="AI190" s="249"/>
      <c r="AJ190" s="249"/>
      <c r="AK190" s="249"/>
      <c r="AL190" s="249"/>
      <c r="AM190" s="249"/>
      <c r="AN190" s="249"/>
      <c r="AO190" s="249"/>
      <c r="AP190" s="249"/>
    </row>
    <row r="191" spans="2:42" ht="15" hidden="1" customHeight="1">
      <c r="B191" s="249"/>
      <c r="C191" s="249"/>
      <c r="D191" s="249"/>
      <c r="E191" s="249"/>
      <c r="F191" s="249"/>
      <c r="G191" s="249"/>
      <c r="H191" s="249"/>
      <c r="I191" s="249"/>
      <c r="J191" s="249"/>
      <c r="K191" s="249"/>
      <c r="L191" s="249"/>
      <c r="M191" s="249"/>
      <c r="N191" s="249"/>
      <c r="O191" s="250">
        <v>74</v>
      </c>
      <c r="P191" s="249" t="s">
        <v>1191</v>
      </c>
      <c r="Q191" s="249"/>
      <c r="R191" s="249"/>
      <c r="S191" s="249"/>
      <c r="T191" s="249"/>
      <c r="U191" s="249"/>
      <c r="V191" s="256"/>
      <c r="W191" s="256"/>
      <c r="X191" s="256"/>
      <c r="Y191" s="249"/>
      <c r="Z191" s="249"/>
      <c r="AA191" s="249"/>
      <c r="AB191" s="249"/>
      <c r="AC191" s="249"/>
      <c r="AD191" s="249"/>
      <c r="AE191" s="249"/>
      <c r="AF191" s="249"/>
      <c r="AG191" s="249"/>
      <c r="AH191" s="249"/>
      <c r="AI191" s="249"/>
      <c r="AJ191" s="249"/>
      <c r="AK191" s="249"/>
      <c r="AL191" s="249"/>
      <c r="AM191" s="249"/>
      <c r="AN191" s="249"/>
      <c r="AO191" s="249"/>
      <c r="AP191" s="249"/>
    </row>
    <row r="192" spans="2:42" ht="15" hidden="1" customHeight="1">
      <c r="B192" s="249"/>
      <c r="C192" s="249"/>
      <c r="D192" s="249"/>
      <c r="E192" s="249"/>
      <c r="F192" s="249"/>
      <c r="G192" s="249"/>
      <c r="H192" s="249"/>
      <c r="I192" s="249"/>
      <c r="J192" s="249"/>
      <c r="K192" s="249"/>
      <c r="L192" s="249"/>
      <c r="M192" s="249"/>
      <c r="N192" s="249"/>
      <c r="O192" s="250">
        <v>75</v>
      </c>
      <c r="P192" s="249" t="s">
        <v>1192</v>
      </c>
      <c r="Q192" s="249"/>
      <c r="R192" s="249"/>
      <c r="S192" s="249"/>
      <c r="T192" s="249"/>
      <c r="U192" s="249"/>
      <c r="V192" s="256"/>
      <c r="W192" s="256"/>
      <c r="X192" s="256"/>
      <c r="Y192" s="249"/>
      <c r="Z192" s="249"/>
      <c r="AA192" s="249"/>
      <c r="AB192" s="249"/>
      <c r="AC192" s="249"/>
      <c r="AD192" s="249"/>
      <c r="AE192" s="249"/>
      <c r="AF192" s="249"/>
      <c r="AG192" s="249"/>
      <c r="AH192" s="249"/>
      <c r="AI192" s="249"/>
      <c r="AJ192" s="249"/>
      <c r="AK192" s="249"/>
      <c r="AL192" s="249"/>
      <c r="AM192" s="249"/>
      <c r="AN192" s="249"/>
      <c r="AO192" s="249"/>
      <c r="AP192" s="249"/>
    </row>
    <row r="193" spans="2:42" ht="15" hidden="1" customHeight="1">
      <c r="B193" s="249"/>
      <c r="C193" s="249"/>
      <c r="D193" s="249"/>
      <c r="E193" s="249"/>
      <c r="F193" s="249"/>
      <c r="G193" s="249"/>
      <c r="H193" s="249"/>
      <c r="I193" s="249"/>
      <c r="J193" s="249"/>
      <c r="K193" s="249"/>
      <c r="L193" s="249"/>
      <c r="M193" s="249"/>
      <c r="N193" s="249"/>
      <c r="O193" s="250">
        <v>76</v>
      </c>
      <c r="P193" s="249" t="s">
        <v>1193</v>
      </c>
      <c r="Q193" s="249"/>
      <c r="R193" s="249"/>
      <c r="S193" s="249"/>
      <c r="T193" s="249"/>
      <c r="U193" s="249"/>
      <c r="V193" s="256"/>
      <c r="W193" s="256"/>
      <c r="X193" s="256"/>
      <c r="Y193" s="249"/>
      <c r="Z193" s="249"/>
      <c r="AA193" s="249"/>
      <c r="AB193" s="249"/>
      <c r="AC193" s="249"/>
      <c r="AD193" s="249"/>
      <c r="AE193" s="249"/>
      <c r="AF193" s="249"/>
      <c r="AG193" s="249"/>
      <c r="AH193" s="249"/>
      <c r="AI193" s="249"/>
      <c r="AJ193" s="249"/>
      <c r="AK193" s="249"/>
      <c r="AL193" s="249"/>
      <c r="AM193" s="249"/>
      <c r="AN193" s="249"/>
      <c r="AO193" s="249"/>
      <c r="AP193" s="249"/>
    </row>
    <row r="194" spans="2:42" ht="15" hidden="1" customHeight="1">
      <c r="B194" s="249"/>
      <c r="C194" s="249"/>
      <c r="D194" s="249"/>
      <c r="E194" s="249"/>
      <c r="F194" s="249"/>
      <c r="G194" s="249"/>
      <c r="H194" s="249"/>
      <c r="I194" s="249"/>
      <c r="J194" s="249"/>
      <c r="K194" s="249"/>
      <c r="L194" s="249"/>
      <c r="M194" s="249"/>
      <c r="N194" s="249"/>
      <c r="O194" s="250">
        <v>77</v>
      </c>
      <c r="P194" s="249" t="s">
        <v>1194</v>
      </c>
      <c r="Q194" s="249"/>
      <c r="R194" s="249"/>
      <c r="S194" s="249"/>
      <c r="T194" s="249"/>
      <c r="U194" s="249"/>
      <c r="V194" s="256"/>
      <c r="W194" s="256"/>
      <c r="X194" s="256"/>
      <c r="Y194" s="249"/>
      <c r="Z194" s="249"/>
      <c r="AA194" s="249"/>
      <c r="AB194" s="249"/>
      <c r="AC194" s="249"/>
      <c r="AD194" s="249"/>
      <c r="AE194" s="249"/>
      <c r="AF194" s="249"/>
      <c r="AG194" s="249"/>
      <c r="AH194" s="249"/>
      <c r="AI194" s="249"/>
      <c r="AJ194" s="249"/>
      <c r="AK194" s="249"/>
      <c r="AL194" s="249"/>
      <c r="AM194" s="249"/>
      <c r="AN194" s="249"/>
      <c r="AO194" s="249"/>
      <c r="AP194" s="249"/>
    </row>
    <row r="195" spans="2:42" ht="15" hidden="1" customHeight="1">
      <c r="B195" s="249"/>
      <c r="C195" s="249"/>
      <c r="D195" s="249"/>
      <c r="E195" s="249"/>
      <c r="F195" s="249"/>
      <c r="G195" s="249"/>
      <c r="H195" s="249"/>
      <c r="I195" s="249"/>
      <c r="J195" s="249"/>
      <c r="K195" s="249"/>
      <c r="L195" s="249"/>
      <c r="M195" s="249"/>
      <c r="N195" s="249"/>
      <c r="O195" s="250">
        <v>78</v>
      </c>
      <c r="P195" s="249" t="s">
        <v>1195</v>
      </c>
      <c r="Q195" s="249"/>
      <c r="R195" s="249"/>
      <c r="S195" s="249"/>
      <c r="T195" s="249"/>
      <c r="U195" s="249"/>
      <c r="V195" s="256"/>
      <c r="W195" s="256"/>
      <c r="X195" s="256"/>
      <c r="Y195" s="249"/>
      <c r="Z195" s="249"/>
      <c r="AA195" s="249"/>
      <c r="AB195" s="249"/>
      <c r="AC195" s="249"/>
      <c r="AD195" s="249"/>
      <c r="AE195" s="249"/>
      <c r="AF195" s="249"/>
      <c r="AG195" s="249"/>
      <c r="AH195" s="249"/>
      <c r="AI195" s="249"/>
      <c r="AJ195" s="249"/>
      <c r="AK195" s="249"/>
      <c r="AL195" s="249"/>
      <c r="AM195" s="249"/>
      <c r="AN195" s="249"/>
      <c r="AO195" s="249"/>
      <c r="AP195" s="249"/>
    </row>
    <row r="196" spans="2:42" ht="15" hidden="1" customHeight="1">
      <c r="B196" s="249"/>
      <c r="C196" s="249"/>
      <c r="D196" s="249"/>
      <c r="E196" s="249"/>
      <c r="F196" s="249"/>
      <c r="G196" s="249"/>
      <c r="H196" s="249"/>
      <c r="I196" s="249"/>
      <c r="J196" s="249"/>
      <c r="K196" s="249"/>
      <c r="L196" s="249"/>
      <c r="M196" s="249"/>
      <c r="N196" s="249"/>
      <c r="O196" s="250">
        <v>79</v>
      </c>
      <c r="P196" s="249" t="s">
        <v>1196</v>
      </c>
      <c r="Q196" s="249"/>
      <c r="R196" s="249"/>
      <c r="S196" s="249"/>
      <c r="T196" s="249"/>
      <c r="U196" s="249"/>
      <c r="V196" s="256"/>
      <c r="W196" s="256"/>
      <c r="X196" s="256"/>
      <c r="Y196" s="249"/>
      <c r="Z196" s="249"/>
      <c r="AA196" s="249"/>
      <c r="AB196" s="249"/>
      <c r="AC196" s="249"/>
      <c r="AD196" s="249"/>
      <c r="AE196" s="249"/>
      <c r="AF196" s="249"/>
      <c r="AG196" s="249"/>
      <c r="AH196" s="249"/>
      <c r="AI196" s="249"/>
      <c r="AJ196" s="249"/>
      <c r="AK196" s="249"/>
      <c r="AL196" s="249"/>
      <c r="AM196" s="249"/>
      <c r="AN196" s="249"/>
      <c r="AO196" s="249"/>
      <c r="AP196" s="249"/>
    </row>
    <row r="197" spans="2:42" ht="15" hidden="1" customHeight="1">
      <c r="B197" s="249"/>
      <c r="C197" s="249"/>
      <c r="D197" s="249"/>
      <c r="E197" s="249"/>
      <c r="F197" s="249"/>
      <c r="G197" s="249"/>
      <c r="H197" s="249"/>
      <c r="I197" s="249"/>
      <c r="J197" s="249"/>
      <c r="K197" s="249"/>
      <c r="L197" s="249"/>
      <c r="M197" s="249"/>
      <c r="N197" s="249"/>
      <c r="O197" s="250">
        <v>80</v>
      </c>
      <c r="P197" s="249" t="s">
        <v>1197</v>
      </c>
      <c r="Q197" s="249"/>
      <c r="R197" s="249"/>
      <c r="S197" s="249"/>
      <c r="T197" s="249"/>
      <c r="U197" s="249"/>
      <c r="V197" s="256"/>
      <c r="W197" s="256"/>
      <c r="X197" s="256"/>
      <c r="Y197" s="249"/>
      <c r="Z197" s="249"/>
      <c r="AA197" s="249"/>
      <c r="AB197" s="249"/>
      <c r="AC197" s="249"/>
      <c r="AD197" s="249"/>
      <c r="AE197" s="249"/>
      <c r="AF197" s="249"/>
      <c r="AG197" s="249"/>
      <c r="AH197" s="249"/>
      <c r="AI197" s="249"/>
      <c r="AJ197" s="249"/>
      <c r="AK197" s="249"/>
      <c r="AL197" s="249"/>
      <c r="AM197" s="249"/>
      <c r="AN197" s="249"/>
      <c r="AO197" s="249"/>
      <c r="AP197" s="249"/>
    </row>
    <row r="198" spans="2:42" ht="15" hidden="1" customHeight="1">
      <c r="B198" s="249"/>
      <c r="C198" s="249"/>
      <c r="D198" s="249"/>
      <c r="E198" s="249"/>
      <c r="F198" s="249"/>
      <c r="G198" s="249"/>
      <c r="H198" s="249"/>
      <c r="I198" s="249"/>
      <c r="J198" s="249"/>
      <c r="K198" s="249"/>
      <c r="L198" s="249"/>
      <c r="M198" s="249"/>
      <c r="N198" s="249"/>
      <c r="O198" s="250">
        <v>81</v>
      </c>
      <c r="P198" s="249" t="s">
        <v>1198</v>
      </c>
      <c r="Q198" s="249"/>
      <c r="R198" s="249"/>
      <c r="S198" s="249"/>
      <c r="T198" s="249"/>
      <c r="U198" s="249"/>
      <c r="V198" s="256"/>
      <c r="W198" s="256"/>
      <c r="X198" s="256"/>
      <c r="Y198" s="249"/>
      <c r="Z198" s="249"/>
      <c r="AA198" s="249"/>
      <c r="AB198" s="249"/>
      <c r="AC198" s="249"/>
      <c r="AD198" s="249"/>
      <c r="AE198" s="249"/>
      <c r="AF198" s="249"/>
      <c r="AG198" s="249"/>
      <c r="AH198" s="249"/>
      <c r="AI198" s="249"/>
      <c r="AJ198" s="249"/>
      <c r="AK198" s="249"/>
      <c r="AL198" s="249"/>
      <c r="AM198" s="249"/>
      <c r="AN198" s="249"/>
      <c r="AO198" s="249"/>
      <c r="AP198" s="249"/>
    </row>
    <row r="199" spans="2:42" ht="15" hidden="1" customHeight="1">
      <c r="B199" s="249"/>
      <c r="C199" s="249"/>
      <c r="D199" s="249"/>
      <c r="E199" s="249"/>
      <c r="F199" s="249"/>
      <c r="G199" s="249"/>
      <c r="H199" s="249"/>
      <c r="I199" s="249"/>
      <c r="J199" s="249"/>
      <c r="K199" s="249"/>
      <c r="L199" s="249"/>
      <c r="M199" s="249"/>
      <c r="N199" s="249"/>
      <c r="O199" s="250">
        <v>82</v>
      </c>
      <c r="P199" s="249" t="s">
        <v>1199</v>
      </c>
      <c r="Q199" s="249"/>
      <c r="R199" s="249"/>
      <c r="S199" s="249"/>
      <c r="T199" s="249"/>
      <c r="U199" s="249"/>
      <c r="V199" s="256"/>
      <c r="W199" s="256"/>
      <c r="X199" s="256"/>
      <c r="Y199" s="249"/>
      <c r="Z199" s="249"/>
      <c r="AA199" s="249"/>
      <c r="AB199" s="249"/>
      <c r="AC199" s="249"/>
      <c r="AD199" s="249"/>
      <c r="AE199" s="249"/>
      <c r="AF199" s="249"/>
      <c r="AG199" s="249"/>
      <c r="AH199" s="249"/>
      <c r="AI199" s="249"/>
      <c r="AJ199" s="249"/>
      <c r="AK199" s="249"/>
      <c r="AL199" s="249"/>
      <c r="AM199" s="249"/>
      <c r="AN199" s="249"/>
      <c r="AO199" s="249"/>
      <c r="AP199" s="249"/>
    </row>
    <row r="200" spans="2:42" ht="15" hidden="1" customHeight="1">
      <c r="B200" s="249"/>
      <c r="C200" s="249"/>
      <c r="D200" s="249"/>
      <c r="E200" s="249"/>
      <c r="F200" s="249"/>
      <c r="G200" s="249"/>
      <c r="H200" s="249"/>
      <c r="I200" s="249"/>
      <c r="J200" s="249"/>
      <c r="K200" s="249"/>
      <c r="L200" s="249"/>
      <c r="M200" s="249"/>
      <c r="N200" s="249"/>
      <c r="O200" s="250">
        <v>83</v>
      </c>
      <c r="P200" s="249" t="s">
        <v>1200</v>
      </c>
      <c r="Q200" s="249"/>
      <c r="R200" s="249"/>
      <c r="S200" s="249"/>
      <c r="T200" s="249"/>
      <c r="U200" s="249"/>
      <c r="V200" s="256"/>
      <c r="W200" s="256"/>
      <c r="X200" s="256"/>
      <c r="Y200" s="249"/>
      <c r="Z200" s="249"/>
      <c r="AA200" s="249"/>
      <c r="AB200" s="249"/>
      <c r="AC200" s="249"/>
      <c r="AD200" s="249"/>
      <c r="AE200" s="249"/>
      <c r="AF200" s="249"/>
      <c r="AG200" s="249"/>
      <c r="AH200" s="249"/>
      <c r="AI200" s="249"/>
      <c r="AJ200" s="249"/>
      <c r="AK200" s="249"/>
      <c r="AL200" s="249"/>
      <c r="AM200" s="249"/>
      <c r="AN200" s="249"/>
      <c r="AO200" s="249"/>
      <c r="AP200" s="249"/>
    </row>
    <row r="201" spans="2:42" ht="15" hidden="1" customHeight="1">
      <c r="B201" s="249"/>
      <c r="C201" s="249"/>
      <c r="D201" s="249"/>
      <c r="E201" s="249"/>
      <c r="F201" s="249"/>
      <c r="G201" s="249"/>
      <c r="H201" s="249"/>
      <c r="I201" s="249"/>
      <c r="J201" s="249"/>
      <c r="K201" s="249"/>
      <c r="L201" s="249"/>
      <c r="M201" s="249"/>
      <c r="N201" s="249"/>
      <c r="O201" s="250">
        <v>84</v>
      </c>
      <c r="P201" s="249" t="s">
        <v>1201</v>
      </c>
      <c r="Q201" s="249"/>
      <c r="R201" s="249"/>
      <c r="S201" s="249"/>
      <c r="T201" s="249"/>
      <c r="U201" s="249"/>
      <c r="V201" s="256"/>
      <c r="W201" s="256"/>
      <c r="X201" s="256"/>
      <c r="Y201" s="249"/>
      <c r="Z201" s="249"/>
      <c r="AA201" s="249"/>
      <c r="AB201" s="249"/>
      <c r="AC201" s="249"/>
      <c r="AD201" s="249"/>
      <c r="AE201" s="249"/>
      <c r="AF201" s="249"/>
      <c r="AG201" s="249"/>
      <c r="AH201" s="249"/>
      <c r="AI201" s="249"/>
      <c r="AJ201" s="249"/>
      <c r="AK201" s="249"/>
      <c r="AL201" s="249"/>
      <c r="AM201" s="249"/>
      <c r="AN201" s="249"/>
      <c r="AO201" s="249"/>
      <c r="AP201" s="249"/>
    </row>
    <row r="202" spans="2:42" ht="15" hidden="1" customHeight="1">
      <c r="B202" s="249"/>
      <c r="C202" s="249"/>
      <c r="D202" s="249"/>
      <c r="E202" s="249"/>
      <c r="F202" s="249"/>
      <c r="G202" s="249"/>
      <c r="H202" s="249"/>
      <c r="I202" s="249"/>
      <c r="J202" s="249"/>
      <c r="K202" s="249"/>
      <c r="L202" s="249"/>
      <c r="M202" s="249"/>
      <c r="N202" s="249"/>
      <c r="O202" s="250">
        <v>85</v>
      </c>
      <c r="P202" s="249" t="s">
        <v>1202</v>
      </c>
      <c r="Q202" s="249"/>
      <c r="R202" s="249"/>
      <c r="S202" s="249"/>
      <c r="T202" s="249"/>
      <c r="U202" s="249"/>
      <c r="V202" s="256"/>
      <c r="W202" s="256"/>
      <c r="X202" s="256"/>
      <c r="Y202" s="249"/>
      <c r="Z202" s="249"/>
      <c r="AA202" s="249"/>
      <c r="AB202" s="249"/>
      <c r="AC202" s="249"/>
      <c r="AD202" s="249"/>
      <c r="AE202" s="249"/>
      <c r="AF202" s="249"/>
      <c r="AG202" s="249"/>
      <c r="AH202" s="249"/>
      <c r="AI202" s="249"/>
      <c r="AJ202" s="249"/>
      <c r="AK202" s="249"/>
      <c r="AL202" s="249"/>
      <c r="AM202" s="249"/>
      <c r="AN202" s="249"/>
      <c r="AO202" s="249"/>
      <c r="AP202" s="249"/>
    </row>
    <row r="203" spans="2:42" ht="15" hidden="1" customHeight="1">
      <c r="B203" s="249"/>
      <c r="C203" s="249"/>
      <c r="D203" s="249"/>
      <c r="E203" s="249"/>
      <c r="F203" s="249"/>
      <c r="G203" s="249"/>
      <c r="H203" s="249"/>
      <c r="I203" s="249"/>
      <c r="J203" s="249"/>
      <c r="K203" s="249"/>
      <c r="L203" s="249"/>
      <c r="M203" s="249"/>
      <c r="N203" s="249"/>
      <c r="O203" s="250">
        <v>86</v>
      </c>
      <c r="P203" s="249" t="s">
        <v>1203</v>
      </c>
      <c r="Q203" s="249"/>
      <c r="R203" s="249"/>
      <c r="S203" s="249"/>
      <c r="T203" s="249"/>
      <c r="U203" s="249"/>
      <c r="V203" s="256"/>
      <c r="W203" s="256"/>
      <c r="X203" s="256"/>
      <c r="Y203" s="249"/>
      <c r="Z203" s="249"/>
      <c r="AA203" s="249"/>
      <c r="AB203" s="249"/>
      <c r="AC203" s="249"/>
      <c r="AD203" s="249"/>
      <c r="AE203" s="249"/>
      <c r="AF203" s="249"/>
      <c r="AG203" s="249"/>
      <c r="AH203" s="249"/>
      <c r="AI203" s="249"/>
      <c r="AJ203" s="249"/>
      <c r="AK203" s="249"/>
      <c r="AL203" s="249"/>
      <c r="AM203" s="249"/>
      <c r="AN203" s="249"/>
      <c r="AO203" s="249"/>
      <c r="AP203" s="249"/>
    </row>
    <row r="204" spans="2:42" ht="15" hidden="1" customHeight="1">
      <c r="B204" s="249"/>
      <c r="C204" s="249"/>
      <c r="D204" s="249"/>
      <c r="E204" s="249"/>
      <c r="F204" s="249"/>
      <c r="G204" s="249"/>
      <c r="H204" s="249"/>
      <c r="I204" s="249"/>
      <c r="J204" s="249"/>
      <c r="K204" s="249"/>
      <c r="L204" s="249"/>
      <c r="M204" s="249"/>
      <c r="N204" s="249"/>
      <c r="O204" s="250">
        <v>87</v>
      </c>
      <c r="P204" s="249" t="s">
        <v>1204</v>
      </c>
      <c r="Q204" s="249"/>
      <c r="R204" s="249"/>
      <c r="S204" s="249"/>
      <c r="T204" s="249"/>
      <c r="U204" s="249"/>
      <c r="V204" s="256"/>
      <c r="W204" s="256"/>
      <c r="X204" s="256"/>
      <c r="Y204" s="249"/>
      <c r="Z204" s="249"/>
      <c r="AA204" s="249"/>
      <c r="AB204" s="249"/>
      <c r="AC204" s="249"/>
      <c r="AD204" s="249"/>
      <c r="AE204" s="249"/>
      <c r="AF204" s="249"/>
      <c r="AG204" s="249"/>
      <c r="AH204" s="249"/>
      <c r="AI204" s="249"/>
      <c r="AJ204" s="249"/>
      <c r="AK204" s="249"/>
      <c r="AL204" s="249"/>
      <c r="AM204" s="249"/>
      <c r="AN204" s="249"/>
      <c r="AO204" s="249"/>
      <c r="AP204" s="249"/>
    </row>
    <row r="205" spans="2:42" ht="15" hidden="1" customHeight="1">
      <c r="B205" s="249"/>
      <c r="C205" s="249"/>
      <c r="D205" s="249"/>
      <c r="E205" s="249"/>
      <c r="F205" s="249"/>
      <c r="G205" s="249"/>
      <c r="H205" s="249"/>
      <c r="I205" s="249"/>
      <c r="J205" s="249"/>
      <c r="K205" s="249"/>
      <c r="L205" s="249"/>
      <c r="M205" s="249"/>
      <c r="N205" s="249"/>
      <c r="O205" s="250">
        <v>88</v>
      </c>
      <c r="P205" s="249" t="s">
        <v>1205</v>
      </c>
      <c r="Q205" s="249"/>
      <c r="R205" s="249"/>
      <c r="S205" s="249"/>
      <c r="T205" s="249"/>
      <c r="U205" s="249"/>
      <c r="V205" s="256"/>
      <c r="W205" s="256"/>
      <c r="X205" s="256"/>
      <c r="Y205" s="249"/>
      <c r="Z205" s="249"/>
      <c r="AA205" s="249"/>
      <c r="AB205" s="249"/>
      <c r="AC205" s="249"/>
      <c r="AD205" s="249"/>
      <c r="AE205" s="249"/>
      <c r="AF205" s="249"/>
      <c r="AG205" s="249"/>
      <c r="AH205" s="249"/>
      <c r="AI205" s="249"/>
      <c r="AJ205" s="249"/>
      <c r="AK205" s="249"/>
      <c r="AL205" s="249"/>
      <c r="AM205" s="249"/>
      <c r="AN205" s="249"/>
      <c r="AO205" s="249"/>
      <c r="AP205" s="249"/>
    </row>
    <row r="206" spans="2:42" ht="15" hidden="1" customHeight="1">
      <c r="B206" s="249"/>
      <c r="C206" s="249"/>
      <c r="D206" s="249"/>
      <c r="E206" s="249"/>
      <c r="F206" s="249"/>
      <c r="G206" s="249"/>
      <c r="H206" s="249"/>
      <c r="I206" s="249"/>
      <c r="J206" s="249"/>
      <c r="K206" s="249"/>
      <c r="L206" s="249"/>
      <c r="M206" s="249"/>
      <c r="N206" s="249"/>
      <c r="O206" s="250">
        <v>89</v>
      </c>
      <c r="P206" s="249" t="s">
        <v>1206</v>
      </c>
      <c r="Q206" s="249"/>
      <c r="R206" s="249"/>
      <c r="S206" s="249"/>
      <c r="T206" s="249"/>
      <c r="U206" s="249"/>
      <c r="V206" s="256"/>
      <c r="W206" s="256"/>
      <c r="X206" s="256"/>
      <c r="Y206" s="249"/>
      <c r="Z206" s="249"/>
      <c r="AA206" s="249"/>
      <c r="AB206" s="249"/>
      <c r="AC206" s="249"/>
      <c r="AD206" s="249"/>
      <c r="AE206" s="249"/>
      <c r="AF206" s="249"/>
      <c r="AG206" s="249"/>
      <c r="AH206" s="249"/>
      <c r="AI206" s="249"/>
      <c r="AJ206" s="249"/>
      <c r="AK206" s="249"/>
      <c r="AL206" s="249"/>
      <c r="AM206" s="249"/>
      <c r="AN206" s="249"/>
      <c r="AO206" s="249"/>
      <c r="AP206" s="249"/>
    </row>
    <row r="207" spans="2:42" ht="15" hidden="1" customHeight="1">
      <c r="B207" s="249"/>
      <c r="C207" s="249"/>
      <c r="D207" s="249"/>
      <c r="E207" s="249"/>
      <c r="F207" s="249"/>
      <c r="G207" s="249"/>
      <c r="H207" s="249"/>
      <c r="I207" s="249"/>
      <c r="J207" s="249"/>
      <c r="K207" s="249"/>
      <c r="L207" s="249"/>
      <c r="M207" s="249"/>
      <c r="N207" s="249"/>
      <c r="O207" s="250">
        <v>90</v>
      </c>
      <c r="P207" s="249" t="s">
        <v>1207</v>
      </c>
      <c r="Q207" s="249"/>
      <c r="R207" s="249"/>
      <c r="S207" s="249"/>
      <c r="T207" s="249"/>
      <c r="U207" s="249"/>
      <c r="V207" s="256"/>
      <c r="W207" s="256"/>
      <c r="X207" s="256"/>
      <c r="Y207" s="249"/>
      <c r="Z207" s="249"/>
      <c r="AA207" s="249"/>
      <c r="AB207" s="249"/>
      <c r="AC207" s="249"/>
      <c r="AD207" s="249"/>
      <c r="AE207" s="249"/>
      <c r="AF207" s="249"/>
      <c r="AG207" s="249"/>
      <c r="AH207" s="249"/>
      <c r="AI207" s="249"/>
      <c r="AJ207" s="249"/>
      <c r="AK207" s="249"/>
      <c r="AL207" s="249"/>
      <c r="AM207" s="249"/>
      <c r="AN207" s="249"/>
      <c r="AO207" s="249"/>
      <c r="AP207" s="249"/>
    </row>
    <row r="208" spans="2:42" ht="15" hidden="1" customHeight="1">
      <c r="B208" s="249"/>
      <c r="C208" s="249"/>
      <c r="D208" s="249"/>
      <c r="E208" s="249"/>
      <c r="F208" s="249"/>
      <c r="G208" s="249"/>
      <c r="H208" s="249"/>
      <c r="I208" s="249"/>
      <c r="J208" s="249"/>
      <c r="K208" s="249"/>
      <c r="L208" s="249"/>
      <c r="M208" s="249"/>
      <c r="N208" s="249"/>
      <c r="O208" s="250">
        <v>91</v>
      </c>
      <c r="P208" s="249" t="s">
        <v>1208</v>
      </c>
      <c r="Q208" s="249"/>
      <c r="R208" s="249"/>
      <c r="S208" s="249"/>
      <c r="T208" s="249"/>
      <c r="U208" s="249"/>
      <c r="V208" s="256"/>
      <c r="W208" s="256"/>
      <c r="X208" s="256"/>
      <c r="Y208" s="249"/>
      <c r="Z208" s="249"/>
      <c r="AA208" s="249"/>
      <c r="AB208" s="249"/>
      <c r="AC208" s="249"/>
      <c r="AD208" s="249"/>
      <c r="AE208" s="249"/>
      <c r="AF208" s="249"/>
      <c r="AG208" s="249"/>
      <c r="AH208" s="249"/>
      <c r="AI208" s="249"/>
      <c r="AJ208" s="249"/>
      <c r="AK208" s="249"/>
      <c r="AL208" s="249"/>
      <c r="AM208" s="249"/>
      <c r="AN208" s="249"/>
      <c r="AO208" s="249"/>
      <c r="AP208" s="249"/>
    </row>
    <row r="209" spans="2:42" ht="15" hidden="1" customHeight="1">
      <c r="B209" s="249"/>
      <c r="C209" s="249"/>
      <c r="D209" s="249"/>
      <c r="E209" s="249"/>
      <c r="F209" s="249"/>
      <c r="G209" s="249"/>
      <c r="H209" s="249"/>
      <c r="I209" s="249"/>
      <c r="J209" s="249"/>
      <c r="K209" s="249"/>
      <c r="L209" s="249"/>
      <c r="M209" s="249"/>
      <c r="N209" s="249"/>
      <c r="O209" s="250">
        <v>92</v>
      </c>
      <c r="P209" s="249" t="s">
        <v>1209</v>
      </c>
      <c r="Q209" s="249"/>
      <c r="R209" s="249"/>
      <c r="S209" s="249"/>
      <c r="T209" s="249"/>
      <c r="U209" s="249"/>
      <c r="V209" s="256"/>
      <c r="W209" s="256"/>
      <c r="X209" s="256"/>
      <c r="Y209" s="249"/>
      <c r="Z209" s="249"/>
      <c r="AA209" s="249"/>
      <c r="AB209" s="249"/>
      <c r="AC209" s="249"/>
      <c r="AD209" s="249"/>
      <c r="AE209" s="249"/>
      <c r="AF209" s="249"/>
      <c r="AG209" s="249"/>
      <c r="AH209" s="249"/>
      <c r="AI209" s="249"/>
      <c r="AJ209" s="249"/>
      <c r="AK209" s="249"/>
      <c r="AL209" s="249"/>
      <c r="AM209" s="249"/>
      <c r="AN209" s="249"/>
      <c r="AO209" s="249"/>
      <c r="AP209" s="249"/>
    </row>
    <row r="210" spans="2:42" ht="15" hidden="1" customHeight="1">
      <c r="B210" s="249"/>
      <c r="C210" s="249"/>
      <c r="D210" s="249"/>
      <c r="E210" s="249"/>
      <c r="F210" s="249"/>
      <c r="G210" s="249"/>
      <c r="H210" s="249"/>
      <c r="I210" s="249"/>
      <c r="J210" s="249"/>
      <c r="K210" s="249"/>
      <c r="L210" s="249"/>
      <c r="M210" s="249"/>
      <c r="N210" s="249"/>
      <c r="O210" s="250">
        <v>93</v>
      </c>
      <c r="P210" s="249" t="s">
        <v>1210</v>
      </c>
      <c r="Q210" s="249"/>
      <c r="R210" s="249"/>
      <c r="S210" s="249"/>
      <c r="T210" s="249"/>
      <c r="U210" s="249"/>
      <c r="V210" s="256"/>
      <c r="W210" s="256"/>
      <c r="X210" s="256"/>
      <c r="Y210" s="249"/>
      <c r="Z210" s="249"/>
      <c r="AA210" s="249"/>
      <c r="AB210" s="249"/>
      <c r="AC210" s="249"/>
      <c r="AD210" s="249"/>
      <c r="AE210" s="249"/>
      <c r="AF210" s="249"/>
      <c r="AG210" s="249"/>
      <c r="AH210" s="249"/>
      <c r="AI210" s="249"/>
      <c r="AJ210" s="249"/>
      <c r="AK210" s="249"/>
      <c r="AL210" s="249"/>
      <c r="AM210" s="249"/>
      <c r="AN210" s="249"/>
      <c r="AO210" s="249"/>
      <c r="AP210" s="249"/>
    </row>
    <row r="211" spans="2:42" ht="15" hidden="1" customHeight="1">
      <c r="B211" s="249"/>
      <c r="C211" s="249"/>
      <c r="D211" s="249"/>
      <c r="E211" s="249"/>
      <c r="F211" s="249"/>
      <c r="G211" s="249"/>
      <c r="H211" s="249"/>
      <c r="I211" s="249"/>
      <c r="J211" s="249"/>
      <c r="K211" s="249"/>
      <c r="L211" s="249"/>
      <c r="M211" s="249"/>
      <c r="N211" s="249"/>
      <c r="O211" s="250">
        <v>94</v>
      </c>
      <c r="P211" s="249" t="s">
        <v>1211</v>
      </c>
      <c r="Q211" s="249"/>
      <c r="R211" s="249"/>
      <c r="S211" s="249"/>
      <c r="T211" s="249"/>
      <c r="U211" s="249"/>
      <c r="V211" s="256"/>
      <c r="W211" s="256"/>
      <c r="X211" s="256"/>
      <c r="Y211" s="249"/>
      <c r="Z211" s="249"/>
      <c r="AA211" s="249"/>
      <c r="AB211" s="249"/>
      <c r="AC211" s="249"/>
      <c r="AD211" s="249"/>
      <c r="AE211" s="249"/>
      <c r="AF211" s="249"/>
      <c r="AG211" s="249"/>
      <c r="AH211" s="249"/>
      <c r="AI211" s="249"/>
      <c r="AJ211" s="249"/>
      <c r="AK211" s="249"/>
      <c r="AL211" s="249"/>
      <c r="AM211" s="249"/>
      <c r="AN211" s="249"/>
      <c r="AO211" s="249"/>
      <c r="AP211" s="249"/>
    </row>
    <row r="212" spans="2:42" ht="15" hidden="1" customHeight="1">
      <c r="B212" s="249"/>
      <c r="C212" s="249"/>
      <c r="D212" s="249"/>
      <c r="E212" s="249"/>
      <c r="F212" s="249"/>
      <c r="G212" s="249"/>
      <c r="H212" s="249"/>
      <c r="I212" s="249"/>
      <c r="J212" s="249"/>
      <c r="K212" s="249"/>
      <c r="L212" s="249"/>
      <c r="M212" s="249"/>
      <c r="N212" s="249"/>
      <c r="O212" s="250">
        <v>95</v>
      </c>
      <c r="P212" s="249" t="s">
        <v>1212</v>
      </c>
      <c r="Q212" s="249"/>
      <c r="R212" s="249"/>
      <c r="S212" s="249"/>
      <c r="T212" s="249"/>
      <c r="U212" s="249"/>
      <c r="V212" s="256"/>
      <c r="W212" s="256"/>
      <c r="X212" s="256"/>
      <c r="Y212" s="249"/>
      <c r="Z212" s="182"/>
      <c r="AA212" s="182"/>
      <c r="AB212" s="182"/>
      <c r="AC212" s="182"/>
      <c r="AD212" s="249"/>
      <c r="AE212" s="249"/>
      <c r="AF212" s="249"/>
      <c r="AG212" s="249"/>
      <c r="AH212" s="249"/>
      <c r="AI212" s="249"/>
      <c r="AJ212" s="249"/>
      <c r="AK212" s="249"/>
      <c r="AL212" s="249"/>
      <c r="AM212" s="249"/>
      <c r="AN212" s="249"/>
      <c r="AO212" s="249"/>
      <c r="AP212" s="249"/>
    </row>
    <row r="213" spans="2:42" ht="15" hidden="1" customHeight="1">
      <c r="B213" s="249"/>
      <c r="C213" s="249"/>
      <c r="D213" s="249"/>
      <c r="E213" s="249"/>
      <c r="F213" s="249"/>
      <c r="G213" s="249"/>
      <c r="H213" s="249"/>
      <c r="I213" s="249"/>
      <c r="J213" s="249"/>
      <c r="K213" s="249"/>
      <c r="L213" s="249"/>
      <c r="M213" s="249"/>
      <c r="N213" s="249"/>
      <c r="O213" s="250">
        <v>96</v>
      </c>
      <c r="P213" s="249" t="s">
        <v>1213</v>
      </c>
      <c r="Q213" s="249"/>
      <c r="R213" s="249"/>
      <c r="S213" s="249"/>
      <c r="T213" s="249"/>
      <c r="U213" s="249"/>
      <c r="V213" s="256"/>
      <c r="W213" s="256"/>
      <c r="X213" s="256"/>
      <c r="Y213" s="182"/>
      <c r="Z213" s="182"/>
      <c r="AA213" s="182"/>
      <c r="AB213" s="182"/>
      <c r="AC213" s="182"/>
      <c r="AD213" s="182"/>
      <c r="AE213" s="182"/>
      <c r="AF213" s="182"/>
      <c r="AG213" s="182"/>
      <c r="AH213" s="182"/>
      <c r="AI213" s="182"/>
      <c r="AJ213" s="182"/>
      <c r="AK213" s="182"/>
      <c r="AL213" s="182"/>
      <c r="AM213" s="182"/>
      <c r="AN213" s="182"/>
      <c r="AO213" s="182"/>
      <c r="AP213" s="182"/>
    </row>
    <row r="214" spans="2:42" ht="15" hidden="1" customHeight="1">
      <c r="B214" s="249"/>
      <c r="C214" s="249"/>
      <c r="D214" s="249"/>
      <c r="E214" s="249"/>
      <c r="F214" s="249"/>
      <c r="G214" s="249"/>
      <c r="H214" s="249"/>
      <c r="I214" s="249"/>
      <c r="J214" s="249"/>
      <c r="K214" s="249"/>
      <c r="L214" s="249"/>
      <c r="M214" s="249"/>
      <c r="N214" s="249"/>
      <c r="O214" s="250">
        <v>97</v>
      </c>
      <c r="P214" s="249" t="s">
        <v>1214</v>
      </c>
      <c r="Q214" s="249"/>
      <c r="R214" s="249"/>
      <c r="S214" s="249"/>
      <c r="T214" s="249"/>
      <c r="U214" s="249"/>
      <c r="V214" s="256"/>
      <c r="W214" s="256"/>
      <c r="X214" s="256"/>
      <c r="Y214" s="182"/>
      <c r="Z214" s="182"/>
      <c r="AA214" s="182"/>
      <c r="AB214" s="182"/>
      <c r="AC214" s="182"/>
      <c r="AD214" s="182"/>
      <c r="AE214" s="182"/>
      <c r="AF214" s="182"/>
      <c r="AG214" s="182"/>
      <c r="AH214" s="182"/>
      <c r="AI214" s="182"/>
      <c r="AJ214" s="182"/>
      <c r="AK214" s="182"/>
      <c r="AL214" s="182"/>
      <c r="AM214" s="182"/>
      <c r="AN214" s="182"/>
      <c r="AO214" s="182"/>
      <c r="AP214" s="182"/>
    </row>
    <row r="215" spans="2:42" ht="15" hidden="1" customHeight="1">
      <c r="B215" s="249"/>
      <c r="C215" s="249"/>
      <c r="D215" s="249"/>
      <c r="E215" s="249"/>
      <c r="F215" s="249"/>
      <c r="G215" s="249"/>
      <c r="H215" s="249"/>
      <c r="I215" s="249"/>
      <c r="J215" s="249"/>
      <c r="K215" s="249"/>
      <c r="L215" s="249"/>
      <c r="M215" s="249"/>
      <c r="N215" s="249"/>
      <c r="O215" s="250">
        <v>98</v>
      </c>
      <c r="P215" s="249" t="s">
        <v>1215</v>
      </c>
      <c r="Q215" s="249"/>
      <c r="R215" s="249"/>
      <c r="S215" s="249"/>
      <c r="T215" s="249"/>
      <c r="U215" s="249"/>
      <c r="V215" s="256"/>
      <c r="W215" s="256"/>
      <c r="X215" s="256"/>
      <c r="Y215" s="182"/>
      <c r="Z215" s="182"/>
      <c r="AA215" s="182"/>
      <c r="AB215" s="182"/>
      <c r="AC215" s="182"/>
      <c r="AD215" s="182"/>
      <c r="AE215" s="182"/>
      <c r="AF215" s="182"/>
      <c r="AG215" s="182"/>
      <c r="AH215" s="182"/>
      <c r="AI215" s="182"/>
      <c r="AJ215" s="182"/>
      <c r="AK215" s="182"/>
      <c r="AL215" s="182"/>
      <c r="AM215" s="182"/>
      <c r="AN215" s="182"/>
      <c r="AO215" s="182"/>
      <c r="AP215" s="182"/>
    </row>
    <row r="216" spans="2:42" ht="15" hidden="1" customHeight="1">
      <c r="B216" s="249"/>
      <c r="C216" s="249"/>
      <c r="D216" s="249"/>
      <c r="E216" s="249"/>
      <c r="F216" s="249"/>
      <c r="G216" s="249"/>
      <c r="H216" s="249"/>
      <c r="I216" s="249"/>
      <c r="J216" s="249"/>
      <c r="K216" s="249"/>
      <c r="L216" s="249"/>
      <c r="M216" s="249"/>
      <c r="N216" s="249"/>
      <c r="O216" s="250">
        <v>99</v>
      </c>
      <c r="P216" s="249" t="s">
        <v>1216</v>
      </c>
      <c r="Q216" s="249"/>
      <c r="R216" s="249"/>
      <c r="S216" s="249"/>
      <c r="T216" s="249"/>
      <c r="U216" s="249"/>
      <c r="V216" s="256"/>
      <c r="W216" s="256"/>
      <c r="X216" s="256"/>
      <c r="Y216" s="249"/>
      <c r="Z216" s="249"/>
      <c r="AA216" s="249"/>
      <c r="AB216" s="249"/>
      <c r="AC216" s="249"/>
      <c r="AD216" s="182"/>
      <c r="AE216" s="182"/>
      <c r="AF216" s="182"/>
      <c r="AG216" s="182"/>
      <c r="AH216" s="182"/>
      <c r="AI216" s="182"/>
      <c r="AJ216" s="182"/>
      <c r="AK216" s="182"/>
      <c r="AL216" s="182"/>
      <c r="AM216" s="182"/>
      <c r="AN216" s="182"/>
      <c r="AO216" s="182"/>
      <c r="AP216" s="182"/>
    </row>
    <row r="217" spans="2:42" ht="15" hidden="1" customHeight="1">
      <c r="B217" s="249"/>
      <c r="C217" s="249"/>
      <c r="D217" s="249"/>
      <c r="E217" s="249"/>
      <c r="F217" s="249"/>
      <c r="G217" s="249"/>
      <c r="H217" s="249"/>
      <c r="I217" s="249"/>
      <c r="J217" s="249"/>
      <c r="K217" s="249"/>
      <c r="L217" s="249"/>
      <c r="M217" s="249"/>
      <c r="N217" s="249"/>
      <c r="O217" s="250">
        <v>100</v>
      </c>
      <c r="P217" s="249" t="s">
        <v>1217</v>
      </c>
      <c r="Q217" s="249"/>
      <c r="R217" s="249"/>
      <c r="S217" s="249"/>
      <c r="T217" s="249"/>
      <c r="U217" s="249"/>
      <c r="V217" s="256"/>
      <c r="W217" s="256"/>
      <c r="X217" s="256"/>
      <c r="Y217" s="249"/>
      <c r="Z217" s="249"/>
      <c r="AA217" s="249"/>
      <c r="AB217" s="249"/>
      <c r="AC217" s="249"/>
      <c r="AD217" s="249"/>
      <c r="AE217" s="249"/>
      <c r="AF217" s="249"/>
      <c r="AG217" s="249"/>
      <c r="AH217" s="249"/>
      <c r="AI217" s="249"/>
      <c r="AJ217" s="249"/>
      <c r="AK217" s="249"/>
      <c r="AL217" s="249"/>
      <c r="AM217" s="249"/>
      <c r="AN217" s="249"/>
      <c r="AO217" s="249"/>
      <c r="AP217" s="249"/>
    </row>
    <row r="218" spans="2:42" ht="15" hidden="1" customHeight="1">
      <c r="B218" s="249"/>
      <c r="C218" s="249"/>
      <c r="D218" s="249"/>
      <c r="E218" s="249"/>
      <c r="F218" s="249"/>
      <c r="G218" s="249"/>
      <c r="H218" s="249"/>
      <c r="I218" s="249"/>
      <c r="J218" s="249"/>
      <c r="K218" s="249"/>
      <c r="L218" s="249"/>
      <c r="M218" s="249"/>
      <c r="N218" s="249"/>
      <c r="O218" s="250">
        <v>101</v>
      </c>
      <c r="P218" s="249" t="s">
        <v>1218</v>
      </c>
      <c r="Q218" s="249"/>
      <c r="R218" s="249"/>
      <c r="S218" s="249"/>
      <c r="T218" s="249"/>
      <c r="U218" s="249"/>
      <c r="V218" s="256"/>
      <c r="W218" s="256"/>
      <c r="X218" s="256"/>
      <c r="Y218" s="249"/>
      <c r="Z218" s="249"/>
      <c r="AA218" s="249"/>
      <c r="AB218" s="249"/>
      <c r="AC218" s="249"/>
      <c r="AD218" s="249"/>
      <c r="AE218" s="249"/>
      <c r="AF218" s="249"/>
      <c r="AG218" s="249"/>
      <c r="AH218" s="249"/>
      <c r="AI218" s="249"/>
      <c r="AJ218" s="249"/>
      <c r="AK218" s="249"/>
      <c r="AL218" s="249"/>
      <c r="AM218" s="249"/>
      <c r="AN218" s="249"/>
      <c r="AO218" s="249"/>
      <c r="AP218" s="249"/>
    </row>
    <row r="219" spans="2:42" ht="15" hidden="1" customHeight="1">
      <c r="B219" s="249"/>
      <c r="C219" s="249"/>
      <c r="D219" s="249"/>
      <c r="E219" s="249"/>
      <c r="F219" s="249"/>
      <c r="G219" s="249"/>
      <c r="H219" s="249"/>
      <c r="I219" s="249"/>
      <c r="J219" s="249"/>
      <c r="K219" s="249"/>
      <c r="L219" s="249"/>
      <c r="M219" s="249"/>
      <c r="N219" s="249"/>
      <c r="O219" s="250">
        <v>102</v>
      </c>
      <c r="P219" s="249" t="s">
        <v>1219</v>
      </c>
      <c r="Q219" s="249"/>
      <c r="R219" s="249"/>
      <c r="S219" s="249"/>
      <c r="T219" s="249"/>
      <c r="U219" s="249"/>
      <c r="V219" s="256"/>
      <c r="W219" s="256"/>
      <c r="X219" s="256"/>
      <c r="Y219" s="249"/>
      <c r="Z219" s="249"/>
      <c r="AA219" s="249"/>
      <c r="AB219" s="249"/>
      <c r="AC219" s="249"/>
      <c r="AD219" s="249"/>
      <c r="AE219" s="249"/>
      <c r="AF219" s="249"/>
      <c r="AG219" s="249"/>
      <c r="AH219" s="249"/>
      <c r="AI219" s="249"/>
      <c r="AJ219" s="249"/>
      <c r="AK219" s="249"/>
      <c r="AL219" s="249"/>
      <c r="AM219" s="249"/>
      <c r="AN219" s="249"/>
      <c r="AO219" s="249"/>
      <c r="AP219" s="249"/>
    </row>
    <row r="220" spans="2:42" ht="15" hidden="1" customHeight="1">
      <c r="B220" s="249"/>
      <c r="C220" s="249"/>
      <c r="D220" s="249"/>
      <c r="E220" s="249"/>
      <c r="F220" s="249"/>
      <c r="G220" s="249"/>
      <c r="H220" s="249"/>
      <c r="I220" s="249"/>
      <c r="J220" s="249"/>
      <c r="K220" s="249"/>
      <c r="L220" s="249"/>
      <c r="M220" s="249"/>
      <c r="N220" s="249"/>
      <c r="O220" s="250">
        <v>103</v>
      </c>
      <c r="P220" s="249" t="s">
        <v>1220</v>
      </c>
      <c r="Q220" s="249"/>
      <c r="R220" s="249"/>
      <c r="S220" s="249"/>
      <c r="T220" s="249"/>
      <c r="U220" s="249"/>
      <c r="V220" s="256"/>
      <c r="W220" s="256"/>
      <c r="X220" s="256"/>
      <c r="Y220" s="249"/>
      <c r="Z220" s="249"/>
      <c r="AA220" s="249"/>
      <c r="AB220" s="249"/>
      <c r="AC220" s="249"/>
      <c r="AD220" s="249"/>
      <c r="AE220" s="249"/>
      <c r="AF220" s="249"/>
      <c r="AG220" s="249"/>
      <c r="AH220" s="249"/>
      <c r="AI220" s="249"/>
      <c r="AJ220" s="249"/>
      <c r="AK220" s="249"/>
      <c r="AL220" s="249"/>
      <c r="AM220" s="249"/>
      <c r="AN220" s="249"/>
      <c r="AO220" s="249"/>
      <c r="AP220" s="249"/>
    </row>
    <row r="221" spans="2:42" ht="15" hidden="1" customHeight="1">
      <c r="B221" s="249"/>
      <c r="C221" s="249"/>
      <c r="D221" s="249"/>
      <c r="E221" s="249"/>
      <c r="F221" s="249"/>
      <c r="G221" s="249"/>
      <c r="H221" s="249"/>
      <c r="I221" s="249"/>
      <c r="J221" s="249"/>
      <c r="K221" s="249"/>
      <c r="L221" s="249"/>
      <c r="M221" s="249"/>
      <c r="N221" s="249"/>
      <c r="O221" s="250">
        <v>104</v>
      </c>
      <c r="P221" s="249" t="s">
        <v>1221</v>
      </c>
      <c r="Q221" s="249"/>
      <c r="R221" s="249"/>
      <c r="S221" s="249"/>
      <c r="T221" s="249"/>
      <c r="U221" s="249"/>
      <c r="V221" s="256"/>
      <c r="W221" s="256"/>
      <c r="X221" s="256"/>
      <c r="Y221" s="249"/>
      <c r="Z221" s="249"/>
      <c r="AA221" s="249"/>
      <c r="AB221" s="249"/>
      <c r="AC221" s="249"/>
      <c r="AD221" s="249"/>
      <c r="AE221" s="249"/>
      <c r="AF221" s="249"/>
      <c r="AG221" s="249"/>
      <c r="AH221" s="249"/>
      <c r="AI221" s="249"/>
      <c r="AJ221" s="249"/>
      <c r="AK221" s="249"/>
      <c r="AL221" s="249"/>
      <c r="AM221" s="249"/>
      <c r="AN221" s="249"/>
      <c r="AO221" s="249"/>
      <c r="AP221" s="249"/>
    </row>
    <row r="222" spans="2:42" ht="15" hidden="1" customHeight="1">
      <c r="B222" s="249"/>
      <c r="C222" s="249"/>
      <c r="D222" s="249"/>
      <c r="E222" s="249"/>
      <c r="F222" s="249"/>
      <c r="G222" s="249"/>
      <c r="H222" s="249"/>
      <c r="I222" s="249"/>
      <c r="J222" s="249"/>
      <c r="K222" s="249"/>
      <c r="L222" s="249"/>
      <c r="M222" s="249"/>
      <c r="N222" s="249"/>
      <c r="O222" s="250">
        <v>105</v>
      </c>
      <c r="P222" s="249" t="s">
        <v>1222</v>
      </c>
      <c r="Q222" s="249"/>
      <c r="R222" s="249"/>
      <c r="S222" s="249"/>
      <c r="T222" s="249"/>
      <c r="U222" s="249"/>
      <c r="V222" s="256"/>
      <c r="W222" s="256"/>
      <c r="X222" s="256"/>
      <c r="Y222" s="249"/>
      <c r="Z222" s="249"/>
      <c r="AA222" s="249"/>
      <c r="AB222" s="249"/>
      <c r="AC222" s="249"/>
      <c r="AD222" s="249"/>
      <c r="AE222" s="249"/>
      <c r="AF222" s="249"/>
      <c r="AG222" s="249"/>
      <c r="AH222" s="249"/>
      <c r="AI222" s="249"/>
      <c r="AJ222" s="249"/>
      <c r="AK222" s="249"/>
      <c r="AL222" s="249"/>
      <c r="AM222" s="249"/>
      <c r="AN222" s="249"/>
      <c r="AO222" s="249"/>
      <c r="AP222" s="249"/>
    </row>
    <row r="223" spans="2:42" ht="15" hidden="1" customHeight="1">
      <c r="B223" s="249"/>
      <c r="C223" s="249"/>
      <c r="D223" s="249"/>
      <c r="E223" s="249"/>
      <c r="F223" s="249"/>
      <c r="G223" s="249"/>
      <c r="H223" s="249"/>
      <c r="I223" s="249"/>
      <c r="J223" s="249"/>
      <c r="K223" s="249"/>
      <c r="L223" s="249"/>
      <c r="M223" s="249"/>
      <c r="N223" s="249"/>
      <c r="O223" s="250">
        <v>106</v>
      </c>
      <c r="P223" s="249" t="s">
        <v>1223</v>
      </c>
      <c r="Q223" s="249"/>
      <c r="R223" s="249"/>
      <c r="S223" s="249"/>
      <c r="T223" s="249"/>
      <c r="U223" s="249"/>
      <c r="V223" s="256"/>
      <c r="W223" s="256"/>
      <c r="X223" s="256"/>
      <c r="Y223" s="249"/>
      <c r="Z223" s="249"/>
      <c r="AA223" s="249"/>
      <c r="AB223" s="249"/>
      <c r="AC223" s="249"/>
      <c r="AD223" s="249"/>
      <c r="AE223" s="249"/>
      <c r="AF223" s="249"/>
      <c r="AG223" s="249"/>
      <c r="AH223" s="249"/>
      <c r="AI223" s="249"/>
      <c r="AJ223" s="249"/>
      <c r="AK223" s="249"/>
      <c r="AL223" s="249"/>
      <c r="AM223" s="249"/>
      <c r="AN223" s="249"/>
      <c r="AO223" s="249"/>
      <c r="AP223" s="249"/>
    </row>
    <row r="224" spans="2:42" ht="15" hidden="1" customHeight="1">
      <c r="B224" s="249"/>
      <c r="C224" s="249"/>
      <c r="D224" s="249"/>
      <c r="E224" s="249"/>
      <c r="F224" s="249"/>
      <c r="G224" s="249"/>
      <c r="H224" s="249"/>
      <c r="I224" s="249"/>
      <c r="J224" s="249"/>
      <c r="K224" s="249"/>
      <c r="L224" s="249"/>
      <c r="M224" s="249"/>
      <c r="N224" s="249"/>
      <c r="O224" s="250">
        <v>107</v>
      </c>
      <c r="P224" s="249" t="s">
        <v>1224</v>
      </c>
      <c r="Q224" s="249"/>
      <c r="R224" s="249"/>
      <c r="S224" s="249"/>
      <c r="T224" s="249"/>
      <c r="U224" s="249"/>
      <c r="V224" s="256"/>
      <c r="W224" s="256"/>
      <c r="X224" s="256"/>
      <c r="Y224" s="249"/>
      <c r="Z224" s="249"/>
      <c r="AA224" s="249"/>
      <c r="AB224" s="249"/>
      <c r="AC224" s="249"/>
      <c r="AD224" s="249"/>
      <c r="AE224" s="249"/>
      <c r="AF224" s="249"/>
      <c r="AG224" s="249"/>
      <c r="AH224" s="249"/>
      <c r="AI224" s="249"/>
      <c r="AJ224" s="249"/>
      <c r="AK224" s="249"/>
      <c r="AL224" s="249"/>
      <c r="AM224" s="249"/>
      <c r="AN224" s="249"/>
      <c r="AO224" s="249"/>
      <c r="AP224" s="249"/>
    </row>
    <row r="225" spans="2:42" ht="15" hidden="1" customHeight="1">
      <c r="B225" s="249"/>
      <c r="C225" s="249"/>
      <c r="D225" s="249"/>
      <c r="E225" s="249"/>
      <c r="F225" s="249"/>
      <c r="G225" s="249"/>
      <c r="H225" s="249"/>
      <c r="I225" s="249"/>
      <c r="J225" s="249"/>
      <c r="K225" s="249"/>
      <c r="L225" s="249"/>
      <c r="M225" s="249"/>
      <c r="N225" s="249"/>
      <c r="O225" s="250">
        <v>108</v>
      </c>
      <c r="P225" s="249" t="s">
        <v>1225</v>
      </c>
      <c r="Q225" s="249"/>
      <c r="R225" s="249"/>
      <c r="S225" s="249"/>
      <c r="T225" s="249"/>
      <c r="U225" s="249"/>
      <c r="V225" s="256"/>
      <c r="W225" s="256"/>
      <c r="X225" s="256"/>
      <c r="Y225" s="249"/>
      <c r="Z225" s="249"/>
      <c r="AA225" s="249"/>
      <c r="AB225" s="249"/>
      <c r="AC225" s="249"/>
      <c r="AD225" s="249"/>
      <c r="AE225" s="249"/>
      <c r="AF225" s="249"/>
      <c r="AG225" s="249"/>
      <c r="AH225" s="249"/>
      <c r="AI225" s="249"/>
      <c r="AJ225" s="249"/>
      <c r="AK225" s="249"/>
      <c r="AL225" s="249"/>
      <c r="AM225" s="249"/>
      <c r="AN225" s="249"/>
      <c r="AO225" s="249"/>
      <c r="AP225" s="249"/>
    </row>
    <row r="226" spans="2:42" ht="15" hidden="1" customHeight="1">
      <c r="B226" s="249"/>
      <c r="C226" s="249"/>
      <c r="D226" s="249"/>
      <c r="E226" s="249"/>
      <c r="F226" s="249"/>
      <c r="G226" s="249"/>
      <c r="H226" s="249"/>
      <c r="I226" s="249"/>
      <c r="J226" s="249"/>
      <c r="K226" s="249"/>
      <c r="L226" s="249"/>
      <c r="M226" s="249"/>
      <c r="N226" s="249"/>
      <c r="O226" s="250">
        <v>109</v>
      </c>
      <c r="P226" s="249" t="s">
        <v>1226</v>
      </c>
      <c r="Q226" s="249"/>
      <c r="R226" s="249"/>
      <c r="S226" s="249"/>
      <c r="T226" s="249"/>
      <c r="U226" s="249"/>
      <c r="V226" s="256"/>
      <c r="W226" s="256"/>
      <c r="X226" s="256"/>
      <c r="Y226" s="249"/>
      <c r="Z226" s="249"/>
      <c r="AA226" s="249"/>
      <c r="AB226" s="249"/>
      <c r="AC226" s="249"/>
      <c r="AD226" s="249"/>
      <c r="AE226" s="249"/>
      <c r="AF226" s="249"/>
      <c r="AG226" s="249"/>
      <c r="AH226" s="249"/>
      <c r="AI226" s="249"/>
      <c r="AJ226" s="249"/>
      <c r="AK226" s="249"/>
      <c r="AL226" s="249"/>
      <c r="AM226" s="249"/>
      <c r="AN226" s="249"/>
      <c r="AO226" s="249"/>
      <c r="AP226" s="249"/>
    </row>
    <row r="227" spans="2:42" ht="15" hidden="1" customHeight="1">
      <c r="B227" s="249"/>
      <c r="C227" s="249"/>
      <c r="D227" s="249"/>
      <c r="E227" s="249"/>
      <c r="F227" s="249"/>
      <c r="G227" s="249"/>
      <c r="H227" s="249"/>
      <c r="I227" s="249"/>
      <c r="J227" s="249"/>
      <c r="K227" s="249"/>
      <c r="L227" s="249"/>
      <c r="M227" s="249"/>
      <c r="N227" s="249"/>
      <c r="O227" s="250">
        <v>110</v>
      </c>
      <c r="P227" s="249" t="s">
        <v>1227</v>
      </c>
      <c r="Q227" s="249"/>
      <c r="R227" s="249"/>
      <c r="S227" s="249"/>
      <c r="T227" s="249"/>
      <c r="U227" s="249"/>
      <c r="V227" s="256"/>
      <c r="W227" s="256"/>
      <c r="X227" s="256"/>
      <c r="Y227" s="249"/>
      <c r="Z227" s="249"/>
      <c r="AA227" s="249"/>
      <c r="AB227" s="249"/>
      <c r="AC227" s="249"/>
      <c r="AD227" s="249"/>
      <c r="AE227" s="249"/>
      <c r="AF227" s="249"/>
      <c r="AG227" s="249"/>
      <c r="AH227" s="249"/>
      <c r="AI227" s="249"/>
      <c r="AJ227" s="249"/>
      <c r="AK227" s="249"/>
      <c r="AL227" s="249"/>
      <c r="AM227" s="249"/>
      <c r="AN227" s="249"/>
      <c r="AO227" s="249"/>
      <c r="AP227" s="249"/>
    </row>
    <row r="228" spans="2:42" ht="15" hidden="1" customHeight="1">
      <c r="B228" s="249"/>
      <c r="C228" s="249"/>
      <c r="D228" s="249"/>
      <c r="E228" s="249"/>
      <c r="F228" s="249"/>
      <c r="G228" s="249"/>
      <c r="H228" s="249"/>
      <c r="I228" s="249"/>
      <c r="J228" s="249"/>
      <c r="K228" s="249"/>
      <c r="L228" s="249"/>
      <c r="M228" s="249"/>
      <c r="N228" s="249"/>
      <c r="O228" s="250">
        <v>111</v>
      </c>
      <c r="P228" s="249" t="s">
        <v>1228</v>
      </c>
      <c r="Q228" s="249"/>
      <c r="R228" s="249"/>
      <c r="S228" s="249"/>
      <c r="T228" s="249"/>
      <c r="U228" s="249"/>
      <c r="V228" s="256"/>
      <c r="W228" s="256"/>
      <c r="X228" s="256"/>
      <c r="Y228" s="249"/>
      <c r="Z228" s="249"/>
      <c r="AA228" s="249"/>
      <c r="AB228" s="249"/>
      <c r="AC228" s="249"/>
      <c r="AD228" s="249"/>
      <c r="AE228" s="249"/>
      <c r="AF228" s="249"/>
      <c r="AG228" s="249"/>
      <c r="AH228" s="249"/>
      <c r="AI228" s="249"/>
      <c r="AJ228" s="249"/>
      <c r="AK228" s="249"/>
      <c r="AL228" s="249"/>
      <c r="AM228" s="249"/>
      <c r="AN228" s="249"/>
      <c r="AO228" s="249"/>
      <c r="AP228" s="249"/>
    </row>
    <row r="229" spans="2:42" ht="15" hidden="1" customHeight="1">
      <c r="B229" s="249"/>
      <c r="C229" s="249"/>
      <c r="D229" s="249"/>
      <c r="E229" s="249"/>
      <c r="F229" s="249"/>
      <c r="G229" s="249"/>
      <c r="H229" s="249"/>
      <c r="I229" s="249"/>
      <c r="J229" s="249"/>
      <c r="K229" s="249"/>
      <c r="L229" s="249"/>
      <c r="M229" s="249"/>
      <c r="N229" s="249"/>
      <c r="O229" s="250">
        <v>112</v>
      </c>
      <c r="P229" s="249" t="s">
        <v>1229</v>
      </c>
      <c r="Q229" s="249"/>
      <c r="R229" s="249"/>
      <c r="S229" s="249"/>
      <c r="T229" s="249"/>
      <c r="U229" s="249"/>
      <c r="V229" s="256"/>
      <c r="W229" s="256"/>
      <c r="X229" s="256"/>
      <c r="Y229" s="249"/>
      <c r="Z229" s="249"/>
      <c r="AA229" s="249"/>
      <c r="AB229" s="249"/>
      <c r="AC229" s="249"/>
      <c r="AD229" s="249"/>
      <c r="AE229" s="249"/>
      <c r="AF229" s="249"/>
      <c r="AG229" s="249"/>
      <c r="AH229" s="249"/>
      <c r="AI229" s="249"/>
      <c r="AJ229" s="249"/>
      <c r="AK229" s="249"/>
      <c r="AL229" s="249"/>
      <c r="AM229" s="249"/>
      <c r="AN229" s="249"/>
      <c r="AO229" s="249"/>
      <c r="AP229" s="249"/>
    </row>
    <row r="230" spans="2:42" ht="15" hidden="1" customHeight="1">
      <c r="B230" s="249"/>
      <c r="C230" s="249"/>
      <c r="D230" s="249"/>
      <c r="E230" s="249"/>
      <c r="F230" s="249"/>
      <c r="G230" s="249"/>
      <c r="H230" s="249"/>
      <c r="I230" s="249"/>
      <c r="J230" s="249"/>
      <c r="K230" s="249"/>
      <c r="L230" s="249"/>
      <c r="M230" s="249"/>
      <c r="N230" s="249"/>
      <c r="O230" s="250">
        <v>113</v>
      </c>
      <c r="P230" s="249" t="s">
        <v>1230</v>
      </c>
      <c r="Q230" s="249"/>
      <c r="R230" s="249"/>
      <c r="S230" s="249"/>
      <c r="T230" s="249"/>
      <c r="U230" s="249"/>
      <c r="V230" s="256"/>
      <c r="W230" s="256"/>
      <c r="X230" s="256"/>
      <c r="Y230" s="249"/>
      <c r="Z230" s="249"/>
      <c r="AA230" s="249"/>
      <c r="AB230" s="249"/>
      <c r="AC230" s="249"/>
      <c r="AD230" s="249"/>
      <c r="AE230" s="249"/>
      <c r="AF230" s="249"/>
      <c r="AG230" s="249"/>
      <c r="AH230" s="249"/>
      <c r="AI230" s="249"/>
      <c r="AJ230" s="249"/>
      <c r="AK230" s="249"/>
      <c r="AL230" s="249"/>
      <c r="AM230" s="249"/>
      <c r="AN230" s="249"/>
      <c r="AO230" s="249"/>
      <c r="AP230" s="249"/>
    </row>
    <row r="231" spans="2:42" ht="15" hidden="1" customHeight="1">
      <c r="B231" s="249"/>
      <c r="C231" s="249"/>
      <c r="D231" s="249"/>
      <c r="E231" s="249"/>
      <c r="F231" s="249"/>
      <c r="G231" s="249"/>
      <c r="H231" s="249"/>
      <c r="I231" s="249"/>
      <c r="J231" s="249"/>
      <c r="K231" s="249"/>
      <c r="L231" s="249"/>
      <c r="M231" s="249"/>
      <c r="N231" s="249"/>
      <c r="O231" s="250">
        <v>114</v>
      </c>
      <c r="P231" s="249" t="s">
        <v>1231</v>
      </c>
      <c r="Q231" s="249"/>
      <c r="R231" s="249"/>
      <c r="S231" s="249"/>
      <c r="T231" s="249"/>
      <c r="U231" s="249"/>
      <c r="V231" s="256"/>
      <c r="W231" s="256"/>
      <c r="X231" s="256"/>
      <c r="Y231" s="249"/>
      <c r="Z231" s="249"/>
      <c r="AA231" s="249"/>
      <c r="AB231" s="249"/>
      <c r="AC231" s="249"/>
      <c r="AD231" s="249"/>
      <c r="AE231" s="249"/>
      <c r="AF231" s="249"/>
      <c r="AG231" s="249"/>
      <c r="AH231" s="249"/>
      <c r="AI231" s="249"/>
      <c r="AJ231" s="249"/>
      <c r="AK231" s="249"/>
      <c r="AL231" s="249"/>
      <c r="AM231" s="249"/>
      <c r="AN231" s="249"/>
      <c r="AO231" s="249"/>
      <c r="AP231" s="249"/>
    </row>
    <row r="232" spans="2:42" ht="15" hidden="1" customHeight="1">
      <c r="B232" s="249"/>
      <c r="C232" s="249"/>
      <c r="D232" s="249"/>
      <c r="E232" s="249"/>
      <c r="F232" s="249"/>
      <c r="G232" s="249"/>
      <c r="H232" s="249"/>
      <c r="I232" s="249"/>
      <c r="J232" s="249"/>
      <c r="K232" s="249"/>
      <c r="L232" s="249"/>
      <c r="M232" s="249"/>
      <c r="N232" s="249"/>
      <c r="O232" s="250">
        <v>115</v>
      </c>
      <c r="P232" s="249" t="s">
        <v>1232</v>
      </c>
      <c r="Q232" s="249"/>
      <c r="R232" s="249"/>
      <c r="S232" s="249"/>
      <c r="T232" s="249"/>
      <c r="U232" s="249"/>
      <c r="V232" s="256"/>
      <c r="W232" s="256"/>
      <c r="X232" s="256"/>
      <c r="Y232" s="249"/>
      <c r="Z232" s="249"/>
      <c r="AA232" s="249"/>
      <c r="AB232" s="249"/>
      <c r="AC232" s="249"/>
      <c r="AD232" s="249"/>
      <c r="AE232" s="249"/>
      <c r="AF232" s="249"/>
      <c r="AG232" s="249"/>
      <c r="AH232" s="249"/>
      <c r="AI232" s="249"/>
      <c r="AJ232" s="249"/>
      <c r="AK232" s="249"/>
      <c r="AL232" s="249"/>
      <c r="AM232" s="249"/>
      <c r="AN232" s="249"/>
      <c r="AO232" s="249"/>
      <c r="AP232" s="249"/>
    </row>
    <row r="233" spans="2:42" ht="15" hidden="1" customHeight="1">
      <c r="B233" s="249"/>
      <c r="C233" s="249"/>
      <c r="D233" s="249"/>
      <c r="E233" s="249"/>
      <c r="F233" s="249"/>
      <c r="G233" s="249"/>
      <c r="H233" s="249"/>
      <c r="I233" s="249"/>
      <c r="J233" s="249"/>
      <c r="K233" s="249"/>
      <c r="L233" s="249"/>
      <c r="M233" s="249"/>
      <c r="N233" s="249"/>
      <c r="O233" s="250">
        <v>116</v>
      </c>
      <c r="P233" s="249" t="s">
        <v>1233</v>
      </c>
      <c r="Q233" s="249"/>
      <c r="R233" s="249"/>
      <c r="S233" s="249"/>
      <c r="T233" s="249"/>
      <c r="U233" s="249"/>
      <c r="V233" s="256"/>
      <c r="W233" s="256"/>
      <c r="X233" s="256"/>
      <c r="Y233" s="249"/>
      <c r="Z233" s="249"/>
      <c r="AA233" s="249"/>
      <c r="AB233" s="249"/>
      <c r="AC233" s="249"/>
      <c r="AD233" s="249"/>
      <c r="AE233" s="249"/>
      <c r="AF233" s="249"/>
      <c r="AG233" s="249"/>
      <c r="AH233" s="249"/>
      <c r="AI233" s="249"/>
      <c r="AJ233" s="249"/>
      <c r="AK233" s="249"/>
      <c r="AL233" s="249"/>
      <c r="AM233" s="249"/>
      <c r="AN233" s="249"/>
      <c r="AO233" s="249"/>
      <c r="AP233" s="249"/>
    </row>
    <row r="234" spans="2:42" ht="15" hidden="1" customHeight="1">
      <c r="B234" s="249"/>
      <c r="C234" s="249"/>
      <c r="D234" s="249"/>
      <c r="E234" s="249"/>
      <c r="F234" s="249"/>
      <c r="G234" s="249"/>
      <c r="H234" s="249"/>
      <c r="I234" s="249"/>
      <c r="J234" s="249"/>
      <c r="K234" s="249"/>
      <c r="L234" s="249"/>
      <c r="M234" s="249"/>
      <c r="N234" s="249"/>
      <c r="O234" s="250">
        <v>117</v>
      </c>
      <c r="P234" s="249" t="s">
        <v>1234</v>
      </c>
      <c r="Q234" s="249"/>
      <c r="R234" s="249"/>
      <c r="S234" s="249"/>
      <c r="T234" s="249"/>
      <c r="U234" s="249"/>
      <c r="V234" s="256"/>
      <c r="W234" s="256"/>
      <c r="X234" s="256"/>
      <c r="Y234" s="249"/>
      <c r="Z234" s="249"/>
      <c r="AA234" s="249"/>
      <c r="AB234" s="249"/>
      <c r="AC234" s="249"/>
      <c r="AD234" s="249"/>
      <c r="AE234" s="249"/>
      <c r="AF234" s="249"/>
      <c r="AG234" s="249"/>
      <c r="AH234" s="249"/>
      <c r="AI234" s="249"/>
      <c r="AJ234" s="249"/>
      <c r="AK234" s="249"/>
      <c r="AL234" s="249"/>
      <c r="AM234" s="249"/>
      <c r="AN234" s="249"/>
      <c r="AO234" s="249"/>
      <c r="AP234" s="249"/>
    </row>
    <row r="235" spans="2:42" ht="15" hidden="1" customHeight="1">
      <c r="B235" s="249"/>
      <c r="C235" s="249"/>
      <c r="D235" s="249"/>
      <c r="E235" s="249"/>
      <c r="F235" s="249"/>
      <c r="G235" s="249"/>
      <c r="H235" s="249"/>
      <c r="I235" s="249"/>
      <c r="J235" s="249"/>
      <c r="K235" s="249"/>
      <c r="L235" s="249"/>
      <c r="M235" s="249"/>
      <c r="N235" s="249"/>
      <c r="O235" s="250">
        <v>118</v>
      </c>
      <c r="P235" s="249" t="s">
        <v>1235</v>
      </c>
      <c r="Q235" s="249"/>
      <c r="R235" s="249"/>
      <c r="S235" s="249"/>
      <c r="T235" s="249"/>
      <c r="U235" s="249"/>
      <c r="V235" s="256"/>
      <c r="W235" s="256"/>
      <c r="X235" s="256"/>
      <c r="Y235" s="249"/>
      <c r="Z235" s="249"/>
      <c r="AA235" s="249"/>
      <c r="AB235" s="249"/>
      <c r="AC235" s="249"/>
      <c r="AD235" s="249"/>
      <c r="AE235" s="249"/>
      <c r="AF235" s="249"/>
      <c r="AG235" s="249"/>
      <c r="AH235" s="249"/>
      <c r="AI235" s="249"/>
      <c r="AJ235" s="249"/>
      <c r="AK235" s="249"/>
      <c r="AL235" s="249"/>
      <c r="AM235" s="249"/>
      <c r="AN235" s="249"/>
      <c r="AO235" s="249"/>
      <c r="AP235" s="249"/>
    </row>
    <row r="236" spans="2:42" ht="15" hidden="1" customHeight="1">
      <c r="B236" s="249"/>
      <c r="C236" s="249"/>
      <c r="D236" s="249"/>
      <c r="E236" s="249"/>
      <c r="F236" s="249"/>
      <c r="G236" s="249"/>
      <c r="H236" s="249"/>
      <c r="I236" s="249"/>
      <c r="J236" s="249"/>
      <c r="K236" s="249"/>
      <c r="L236" s="249"/>
      <c r="M236" s="249"/>
      <c r="N236" s="249"/>
      <c r="O236" s="250">
        <v>119</v>
      </c>
      <c r="P236" s="249" t="s">
        <v>1236</v>
      </c>
      <c r="Q236" s="249"/>
      <c r="R236" s="249"/>
      <c r="S236" s="249"/>
      <c r="T236" s="249"/>
      <c r="U236" s="249"/>
      <c r="V236" s="256"/>
      <c r="W236" s="256"/>
      <c r="X236" s="256"/>
      <c r="Y236" s="249"/>
      <c r="Z236" s="249"/>
      <c r="AA236" s="249"/>
      <c r="AB236" s="249"/>
      <c r="AC236" s="249"/>
      <c r="AD236" s="249"/>
      <c r="AE236" s="249"/>
      <c r="AF236" s="249"/>
      <c r="AG236" s="249"/>
      <c r="AH236" s="249"/>
      <c r="AI236" s="249"/>
      <c r="AJ236" s="249"/>
      <c r="AK236" s="249"/>
      <c r="AL236" s="249"/>
      <c r="AM236" s="249"/>
      <c r="AN236" s="249"/>
      <c r="AO236" s="249"/>
      <c r="AP236" s="249"/>
    </row>
    <row r="237" spans="2:42" ht="15" hidden="1" customHeight="1">
      <c r="B237" s="249"/>
      <c r="C237" s="249"/>
      <c r="D237" s="249"/>
      <c r="E237" s="249"/>
      <c r="F237" s="249"/>
      <c r="G237" s="249"/>
      <c r="H237" s="249"/>
      <c r="I237" s="249"/>
      <c r="J237" s="249"/>
      <c r="K237" s="249"/>
      <c r="L237" s="249"/>
      <c r="M237" s="249"/>
      <c r="N237" s="249"/>
      <c r="O237" s="250">
        <v>120</v>
      </c>
      <c r="P237" s="249" t="s">
        <v>1237</v>
      </c>
      <c r="Q237" s="249"/>
      <c r="R237" s="249"/>
      <c r="S237" s="249"/>
      <c r="T237" s="249"/>
      <c r="U237" s="249"/>
      <c r="V237" s="256"/>
      <c r="W237" s="256"/>
      <c r="X237" s="256"/>
      <c r="Y237" s="249"/>
      <c r="Z237" s="249"/>
      <c r="AA237" s="249"/>
      <c r="AB237" s="249"/>
      <c r="AC237" s="249"/>
      <c r="AD237" s="249"/>
      <c r="AE237" s="249"/>
      <c r="AF237" s="249"/>
      <c r="AG237" s="249"/>
      <c r="AH237" s="249"/>
      <c r="AI237" s="249"/>
      <c r="AJ237" s="249"/>
      <c r="AK237" s="249"/>
      <c r="AL237" s="249"/>
      <c r="AM237" s="249"/>
      <c r="AN237" s="249"/>
      <c r="AO237" s="249"/>
      <c r="AP237" s="249"/>
    </row>
    <row r="238" spans="2:42" ht="15" hidden="1" customHeight="1">
      <c r="B238" s="249"/>
      <c r="C238" s="249"/>
      <c r="D238" s="249"/>
      <c r="E238" s="249"/>
      <c r="F238" s="249"/>
      <c r="G238" s="249"/>
      <c r="H238" s="249"/>
      <c r="I238" s="249"/>
      <c r="J238" s="249"/>
      <c r="K238" s="249"/>
      <c r="L238" s="249"/>
      <c r="M238" s="249"/>
      <c r="N238" s="249"/>
      <c r="O238" s="250">
        <v>121</v>
      </c>
      <c r="P238" s="249" t="s">
        <v>1238</v>
      </c>
      <c r="Q238" s="249"/>
      <c r="R238" s="249"/>
      <c r="S238" s="249"/>
      <c r="T238" s="249"/>
      <c r="U238" s="249"/>
      <c r="V238" s="256"/>
      <c r="W238" s="256"/>
      <c r="X238" s="256"/>
      <c r="Y238" s="249"/>
      <c r="Z238" s="249"/>
      <c r="AA238" s="249"/>
      <c r="AB238" s="249"/>
      <c r="AC238" s="249"/>
      <c r="AD238" s="249"/>
      <c r="AE238" s="249"/>
      <c r="AF238" s="249"/>
      <c r="AG238" s="249"/>
      <c r="AH238" s="249"/>
      <c r="AI238" s="249"/>
      <c r="AJ238" s="249"/>
      <c r="AK238" s="249"/>
      <c r="AL238" s="249"/>
      <c r="AM238" s="249"/>
      <c r="AN238" s="249"/>
      <c r="AO238" s="249"/>
      <c r="AP238" s="249"/>
    </row>
    <row r="239" spans="2:42" ht="15" hidden="1" customHeight="1">
      <c r="B239" s="249"/>
      <c r="C239" s="249"/>
      <c r="D239" s="249"/>
      <c r="E239" s="249"/>
      <c r="F239" s="249"/>
      <c r="G239" s="249"/>
      <c r="H239" s="249"/>
      <c r="I239" s="249"/>
      <c r="J239" s="249"/>
      <c r="K239" s="249"/>
      <c r="L239" s="249"/>
      <c r="M239" s="249"/>
      <c r="N239" s="249"/>
      <c r="O239" s="250">
        <v>122</v>
      </c>
      <c r="P239" s="249" t="s">
        <v>1239</v>
      </c>
      <c r="Q239" s="249"/>
      <c r="R239" s="249"/>
      <c r="S239" s="249"/>
      <c r="T239" s="249"/>
      <c r="U239" s="249"/>
      <c r="V239" s="256"/>
      <c r="W239" s="256"/>
      <c r="X239" s="256"/>
      <c r="Y239" s="249"/>
      <c r="Z239" s="249"/>
      <c r="AA239" s="249"/>
      <c r="AB239" s="249"/>
      <c r="AC239" s="249"/>
      <c r="AD239" s="249"/>
      <c r="AE239" s="249"/>
      <c r="AF239" s="249"/>
      <c r="AG239" s="249"/>
      <c r="AH239" s="249"/>
      <c r="AI239" s="249"/>
      <c r="AJ239" s="249"/>
      <c r="AK239" s="249"/>
      <c r="AL239" s="249"/>
      <c r="AM239" s="249"/>
      <c r="AN239" s="249"/>
      <c r="AO239" s="249"/>
      <c r="AP239" s="249"/>
    </row>
    <row r="240" spans="2:42" ht="15" hidden="1" customHeight="1">
      <c r="B240" s="249"/>
      <c r="C240" s="249"/>
      <c r="D240" s="249"/>
      <c r="E240" s="249"/>
      <c r="F240" s="249"/>
      <c r="G240" s="249"/>
      <c r="H240" s="249"/>
      <c r="I240" s="249"/>
      <c r="J240" s="249"/>
      <c r="K240" s="249"/>
      <c r="L240" s="249"/>
      <c r="M240" s="249"/>
      <c r="N240" s="249"/>
      <c r="O240" s="250">
        <v>123</v>
      </c>
      <c r="P240" s="249" t="s">
        <v>1240</v>
      </c>
      <c r="Q240" s="249"/>
      <c r="R240" s="249"/>
      <c r="S240" s="249"/>
      <c r="T240" s="249"/>
      <c r="U240" s="249"/>
      <c r="V240" s="256"/>
      <c r="W240" s="256"/>
      <c r="X240" s="256"/>
      <c r="Y240" s="249"/>
      <c r="Z240" s="249"/>
      <c r="AA240" s="249"/>
      <c r="AB240" s="249"/>
      <c r="AC240" s="249"/>
      <c r="AD240" s="249"/>
      <c r="AE240" s="249"/>
      <c r="AF240" s="249"/>
      <c r="AG240" s="249"/>
      <c r="AH240" s="249"/>
      <c r="AI240" s="249"/>
      <c r="AJ240" s="249"/>
      <c r="AK240" s="249"/>
      <c r="AL240" s="249"/>
      <c r="AM240" s="249"/>
      <c r="AN240" s="249"/>
      <c r="AO240" s="249"/>
      <c r="AP240" s="249"/>
    </row>
    <row r="241" spans="2:42" ht="15" hidden="1" customHeight="1">
      <c r="B241" s="249"/>
      <c r="C241" s="249"/>
      <c r="D241" s="249"/>
      <c r="E241" s="249"/>
      <c r="F241" s="249"/>
      <c r="G241" s="249"/>
      <c r="H241" s="249"/>
      <c r="I241" s="249"/>
      <c r="J241" s="249"/>
      <c r="K241" s="249"/>
      <c r="L241" s="249"/>
      <c r="M241" s="249"/>
      <c r="N241" s="249"/>
      <c r="O241" s="250">
        <v>124</v>
      </c>
      <c r="P241" s="249" t="s">
        <v>1241</v>
      </c>
      <c r="Q241" s="249"/>
      <c r="R241" s="249"/>
      <c r="S241" s="249"/>
      <c r="T241" s="249"/>
      <c r="U241" s="249"/>
      <c r="V241" s="256"/>
      <c r="W241" s="256"/>
      <c r="X241" s="256"/>
      <c r="Y241" s="249"/>
      <c r="Z241" s="249"/>
      <c r="AA241" s="249"/>
      <c r="AB241" s="249"/>
      <c r="AC241" s="249"/>
      <c r="AD241" s="249"/>
      <c r="AE241" s="249"/>
      <c r="AF241" s="249"/>
      <c r="AG241" s="249"/>
      <c r="AH241" s="249"/>
      <c r="AI241" s="249"/>
      <c r="AJ241" s="249"/>
      <c r="AK241" s="249"/>
      <c r="AL241" s="249"/>
      <c r="AM241" s="249"/>
      <c r="AN241" s="249"/>
      <c r="AO241" s="249"/>
      <c r="AP241" s="249"/>
    </row>
    <row r="242" spans="2:42" ht="15" hidden="1" customHeight="1">
      <c r="B242" s="249"/>
      <c r="C242" s="249"/>
      <c r="D242" s="249"/>
      <c r="E242" s="249"/>
      <c r="F242" s="249"/>
      <c r="G242" s="249"/>
      <c r="H242" s="249"/>
      <c r="I242" s="249"/>
      <c r="J242" s="249"/>
      <c r="K242" s="249"/>
      <c r="L242" s="249"/>
      <c r="M242" s="249"/>
      <c r="N242" s="249"/>
      <c r="O242" s="250">
        <v>125</v>
      </c>
      <c r="P242" s="249" t="s">
        <v>1242</v>
      </c>
      <c r="Q242" s="249"/>
      <c r="R242" s="249"/>
      <c r="S242" s="249"/>
      <c r="T242" s="249"/>
      <c r="U242" s="249"/>
      <c r="V242" s="256"/>
      <c r="W242" s="256"/>
      <c r="X242" s="256"/>
      <c r="Y242" s="249"/>
      <c r="Z242" s="249"/>
      <c r="AA242" s="249"/>
      <c r="AB242" s="249"/>
      <c r="AC242" s="249"/>
      <c r="AD242" s="249"/>
      <c r="AE242" s="249"/>
      <c r="AF242" s="249"/>
      <c r="AG242" s="249"/>
      <c r="AH242" s="249"/>
      <c r="AI242" s="249"/>
      <c r="AJ242" s="249"/>
      <c r="AK242" s="249"/>
      <c r="AL242" s="249"/>
      <c r="AM242" s="249"/>
      <c r="AN242" s="249"/>
      <c r="AO242" s="249"/>
      <c r="AP242" s="249"/>
    </row>
    <row r="243" spans="2:42" ht="15" hidden="1" customHeight="1">
      <c r="B243" s="249"/>
      <c r="C243" s="249"/>
      <c r="D243" s="249"/>
      <c r="E243" s="249"/>
      <c r="F243" s="249"/>
      <c r="G243" s="249"/>
      <c r="H243" s="249"/>
      <c r="I243" s="249"/>
      <c r="J243" s="249"/>
      <c r="K243" s="249"/>
      <c r="L243" s="249"/>
      <c r="M243" s="249"/>
      <c r="N243" s="249"/>
      <c r="O243" s="250">
        <v>126</v>
      </c>
      <c r="P243" s="249" t="s">
        <v>1243</v>
      </c>
      <c r="Q243" s="249"/>
      <c r="R243" s="249"/>
      <c r="S243" s="249"/>
      <c r="T243" s="249"/>
      <c r="U243" s="249"/>
      <c r="V243" s="256"/>
      <c r="W243" s="256"/>
      <c r="X243" s="256"/>
      <c r="Y243" s="249"/>
      <c r="Z243" s="249"/>
      <c r="AA243" s="249"/>
      <c r="AB243" s="249"/>
      <c r="AC243" s="249"/>
      <c r="AD243" s="249"/>
      <c r="AE243" s="249"/>
      <c r="AF243" s="249"/>
      <c r="AG243" s="249"/>
      <c r="AH243" s="249"/>
      <c r="AI243" s="249"/>
      <c r="AJ243" s="249"/>
      <c r="AK243" s="249"/>
      <c r="AL243" s="249"/>
      <c r="AM243" s="249"/>
      <c r="AN243" s="249"/>
      <c r="AO243" s="249"/>
      <c r="AP243" s="249"/>
    </row>
    <row r="244" spans="2:42" ht="15" hidden="1" customHeight="1">
      <c r="B244" s="249"/>
      <c r="C244" s="249"/>
      <c r="D244" s="249"/>
      <c r="E244" s="249"/>
      <c r="F244" s="249"/>
      <c r="G244" s="249"/>
      <c r="H244" s="249"/>
      <c r="I244" s="249"/>
      <c r="J244" s="249"/>
      <c r="K244" s="249"/>
      <c r="L244" s="249"/>
      <c r="M244" s="249"/>
      <c r="N244" s="249"/>
      <c r="O244" s="249"/>
      <c r="P244" s="249"/>
      <c r="Q244" s="249"/>
      <c r="R244" s="249"/>
      <c r="S244" s="249"/>
      <c r="T244" s="249"/>
      <c r="U244" s="256"/>
      <c r="V244" s="256"/>
      <c r="W244" s="256"/>
      <c r="X244" s="249"/>
      <c r="Y244" s="249"/>
      <c r="Z244" s="249"/>
      <c r="AA244" s="249"/>
      <c r="AB244" s="249"/>
      <c r="AC244" s="249"/>
      <c r="AD244" s="249"/>
      <c r="AE244" s="249"/>
      <c r="AF244" s="249"/>
      <c r="AG244" s="249"/>
      <c r="AH244" s="249"/>
      <c r="AI244" s="249"/>
      <c r="AJ244" s="249"/>
      <c r="AK244" s="249"/>
      <c r="AL244" s="249"/>
      <c r="AM244" s="249"/>
      <c r="AN244" s="249"/>
      <c r="AO244" s="249"/>
      <c r="AP244" s="249"/>
    </row>
    <row r="245" spans="2:42" ht="15" hidden="1" customHeight="1">
      <c r="B245" s="249"/>
      <c r="C245" s="249"/>
      <c r="D245" s="249"/>
      <c r="E245" s="249"/>
      <c r="F245" s="249"/>
      <c r="G245" s="249"/>
      <c r="H245" s="249"/>
      <c r="I245" s="249"/>
      <c r="J245" s="249"/>
      <c r="K245" s="249"/>
      <c r="L245" s="249"/>
      <c r="M245" s="249"/>
      <c r="N245" s="249"/>
      <c r="O245" s="249"/>
      <c r="P245" s="249"/>
      <c r="Q245" s="249"/>
      <c r="R245" s="249"/>
      <c r="S245" s="249"/>
      <c r="T245" s="249"/>
      <c r="U245" s="256"/>
      <c r="V245" s="256"/>
      <c r="W245" s="256"/>
      <c r="X245" s="249"/>
      <c r="Y245" s="249"/>
      <c r="Z245" s="249"/>
      <c r="AA245" s="249"/>
      <c r="AB245" s="249"/>
      <c r="AC245" s="249"/>
      <c r="AD245" s="249"/>
      <c r="AE245" s="249"/>
      <c r="AF245" s="249"/>
      <c r="AG245" s="249"/>
      <c r="AH245" s="249"/>
      <c r="AI245" s="249"/>
      <c r="AJ245" s="249"/>
      <c r="AK245" s="249"/>
      <c r="AL245" s="249"/>
      <c r="AM245" s="249"/>
      <c r="AN245" s="249"/>
      <c r="AO245" s="249"/>
      <c r="AP245" s="249"/>
    </row>
    <row r="246" spans="2:42" ht="15" hidden="1" customHeight="1">
      <c r="B246" s="249"/>
      <c r="C246" s="249"/>
      <c r="D246" s="249"/>
      <c r="E246" s="249"/>
      <c r="F246" s="249"/>
      <c r="G246" s="249"/>
      <c r="H246" s="249"/>
      <c r="I246" s="249"/>
      <c r="J246" s="249"/>
      <c r="K246" s="249"/>
      <c r="L246" s="249"/>
      <c r="M246" s="249"/>
      <c r="N246" s="249"/>
      <c r="O246" s="249"/>
      <c r="P246" s="249"/>
      <c r="Q246" s="249"/>
      <c r="R246" s="249"/>
      <c r="S246" s="249"/>
      <c r="T246" s="249"/>
      <c r="U246" s="256"/>
      <c r="V246" s="256"/>
      <c r="W246" s="256"/>
      <c r="X246" s="249"/>
      <c r="Y246" s="249"/>
      <c r="Z246" s="249"/>
      <c r="AA246" s="249"/>
      <c r="AB246" s="249"/>
      <c r="AC246" s="249"/>
      <c r="AD246" s="249"/>
      <c r="AE246" s="249"/>
      <c r="AF246" s="249"/>
      <c r="AG246" s="249"/>
      <c r="AH246" s="249"/>
      <c r="AI246" s="249"/>
      <c r="AJ246" s="249"/>
      <c r="AK246" s="249"/>
      <c r="AL246" s="249"/>
      <c r="AM246" s="249"/>
      <c r="AN246" s="249"/>
      <c r="AO246" s="249"/>
      <c r="AP246" s="249"/>
    </row>
    <row r="247" spans="2:42" ht="15" hidden="1" customHeight="1">
      <c r="B247" s="249"/>
      <c r="C247" s="249"/>
      <c r="D247" s="249"/>
      <c r="E247" s="249"/>
      <c r="F247" s="249"/>
      <c r="G247" s="249"/>
      <c r="H247" s="249"/>
      <c r="I247" s="249"/>
      <c r="J247" s="249"/>
      <c r="K247" s="249"/>
      <c r="L247" s="249"/>
      <c r="M247" s="249"/>
      <c r="N247" s="249"/>
      <c r="O247" s="249"/>
      <c r="P247" s="249"/>
      <c r="Q247" s="249"/>
      <c r="R247" s="249"/>
      <c r="S247" s="249"/>
      <c r="T247" s="249"/>
      <c r="U247" s="256"/>
      <c r="V247" s="256"/>
      <c r="W247" s="256"/>
      <c r="X247" s="249"/>
      <c r="Y247" s="249"/>
      <c r="Z247" s="249"/>
      <c r="AA247" s="249"/>
      <c r="AB247" s="249"/>
      <c r="AC247" s="249"/>
      <c r="AD247" s="249"/>
      <c r="AE247" s="249"/>
      <c r="AF247" s="249"/>
      <c r="AG247" s="249"/>
      <c r="AH247" s="249"/>
      <c r="AI247" s="249"/>
      <c r="AJ247" s="249"/>
      <c r="AK247" s="249"/>
      <c r="AL247" s="249"/>
      <c r="AM247" s="249"/>
      <c r="AN247" s="249"/>
      <c r="AO247" s="249"/>
      <c r="AP247" s="249"/>
    </row>
    <row r="248" spans="2:42" ht="15" hidden="1" customHeight="1">
      <c r="B248" s="249"/>
      <c r="C248" s="249"/>
      <c r="D248" s="249"/>
      <c r="E248" s="249"/>
      <c r="F248" s="249"/>
      <c r="G248" s="249"/>
      <c r="H248" s="249"/>
      <c r="I248" s="249"/>
      <c r="J248" s="249"/>
      <c r="K248" s="249"/>
      <c r="L248" s="249"/>
      <c r="M248" s="249"/>
      <c r="N248" s="249"/>
      <c r="O248" s="249"/>
      <c r="P248" s="249"/>
      <c r="Q248" s="249"/>
      <c r="R248" s="249"/>
      <c r="S248" s="249"/>
      <c r="T248" s="249"/>
      <c r="U248" s="256"/>
      <c r="V248" s="256"/>
      <c r="W248" s="256"/>
      <c r="X248" s="249"/>
      <c r="Y248" s="249"/>
      <c r="Z248" s="249"/>
      <c r="AA248" s="249"/>
      <c r="AB248" s="249"/>
      <c r="AC248" s="249"/>
      <c r="AD248" s="249"/>
      <c r="AE248" s="249"/>
      <c r="AF248" s="249"/>
      <c r="AG248" s="249"/>
      <c r="AH248" s="249"/>
      <c r="AI248" s="249"/>
      <c r="AJ248" s="249"/>
      <c r="AK248" s="249"/>
      <c r="AL248" s="249"/>
      <c r="AM248" s="249"/>
      <c r="AN248" s="249"/>
      <c r="AO248" s="249"/>
      <c r="AP248" s="249"/>
    </row>
    <row r="249" spans="2:42" ht="15" hidden="1" customHeight="1">
      <c r="B249" s="249"/>
      <c r="C249" s="249"/>
      <c r="D249" s="249"/>
      <c r="E249" s="249"/>
      <c r="F249" s="249"/>
      <c r="G249" s="249"/>
      <c r="H249" s="249"/>
      <c r="I249" s="249"/>
      <c r="J249" s="249"/>
      <c r="K249" s="249"/>
      <c r="L249" s="249"/>
      <c r="M249" s="249"/>
      <c r="N249" s="249"/>
      <c r="O249" s="249"/>
      <c r="P249" s="249"/>
      <c r="Q249" s="249"/>
      <c r="R249" s="249"/>
      <c r="S249" s="249"/>
      <c r="T249" s="249"/>
      <c r="U249" s="256"/>
      <c r="V249" s="256"/>
      <c r="W249" s="256"/>
      <c r="X249" s="249"/>
      <c r="Y249" s="249"/>
      <c r="Z249" s="249"/>
      <c r="AA249" s="249"/>
      <c r="AB249" s="249"/>
      <c r="AC249" s="249"/>
      <c r="AD249" s="249"/>
      <c r="AE249" s="249"/>
      <c r="AF249" s="249"/>
      <c r="AG249" s="249"/>
      <c r="AH249" s="249"/>
      <c r="AI249" s="249"/>
      <c r="AJ249" s="249"/>
      <c r="AK249" s="249"/>
      <c r="AL249" s="249"/>
      <c r="AM249" s="249"/>
      <c r="AN249" s="249"/>
      <c r="AO249" s="249"/>
      <c r="AP249" s="249"/>
    </row>
    <row r="250" spans="2:42" ht="15" hidden="1" customHeight="1">
      <c r="B250" s="249"/>
      <c r="C250" s="249"/>
      <c r="D250" s="249"/>
      <c r="E250" s="249"/>
      <c r="F250" s="249"/>
      <c r="G250" s="249"/>
      <c r="H250" s="249"/>
      <c r="I250" s="249"/>
      <c r="J250" s="249"/>
      <c r="K250" s="249"/>
      <c r="L250" s="249"/>
      <c r="M250" s="249"/>
      <c r="N250" s="249"/>
      <c r="O250" s="249"/>
      <c r="P250" s="249"/>
      <c r="Q250" s="249"/>
      <c r="R250" s="249"/>
      <c r="S250" s="249"/>
      <c r="T250" s="249"/>
      <c r="U250" s="256"/>
      <c r="V250" s="256"/>
      <c r="W250" s="256"/>
      <c r="X250" s="249"/>
      <c r="Y250" s="249"/>
      <c r="Z250" s="249"/>
      <c r="AA250" s="249"/>
      <c r="AB250" s="249"/>
      <c r="AC250" s="249"/>
      <c r="AD250" s="249"/>
      <c r="AE250" s="249"/>
      <c r="AF250" s="249"/>
      <c r="AG250" s="249"/>
      <c r="AH250" s="249"/>
      <c r="AI250" s="249"/>
      <c r="AJ250" s="249"/>
      <c r="AK250" s="249"/>
      <c r="AL250" s="249"/>
      <c r="AM250" s="249"/>
      <c r="AN250" s="249"/>
      <c r="AO250" s="249"/>
      <c r="AP250" s="249"/>
    </row>
    <row r="251" spans="2:42" ht="15" hidden="1" customHeight="1">
      <c r="B251" s="249"/>
      <c r="C251" s="249"/>
      <c r="D251" s="249"/>
      <c r="E251" s="249"/>
      <c r="F251" s="249"/>
      <c r="G251" s="249"/>
      <c r="H251" s="249"/>
      <c r="I251" s="249"/>
      <c r="J251" s="249"/>
      <c r="K251" s="249"/>
      <c r="L251" s="249"/>
      <c r="M251" s="249"/>
      <c r="N251" s="249"/>
      <c r="O251" s="249"/>
      <c r="P251" s="249"/>
      <c r="Q251" s="249"/>
      <c r="R251" s="249"/>
      <c r="S251" s="249"/>
      <c r="T251" s="249"/>
      <c r="U251" s="256"/>
      <c r="V251" s="256"/>
      <c r="W251" s="256"/>
      <c r="X251" s="249"/>
      <c r="Y251" s="249"/>
      <c r="Z251" s="249"/>
      <c r="AA251" s="249"/>
      <c r="AB251" s="249"/>
      <c r="AC251" s="249"/>
      <c r="AD251" s="249"/>
      <c r="AE251" s="249"/>
      <c r="AF251" s="249"/>
      <c r="AG251" s="249"/>
      <c r="AH251" s="249"/>
      <c r="AI251" s="249"/>
      <c r="AJ251" s="249"/>
      <c r="AK251" s="249"/>
      <c r="AL251" s="249"/>
      <c r="AM251" s="249"/>
      <c r="AN251" s="249"/>
      <c r="AO251" s="249"/>
      <c r="AP251" s="249"/>
    </row>
    <row r="252" spans="2:42" ht="15" hidden="1" customHeight="1">
      <c r="B252" s="249"/>
      <c r="C252" s="249"/>
      <c r="D252" s="249"/>
      <c r="E252" s="249"/>
      <c r="F252" s="249"/>
      <c r="G252" s="249"/>
      <c r="H252" s="249"/>
      <c r="I252" s="249"/>
      <c r="J252" s="249"/>
      <c r="K252" s="249"/>
      <c r="L252" s="249"/>
      <c r="M252" s="249"/>
      <c r="N252" s="249"/>
      <c r="O252" s="249"/>
      <c r="P252" s="249"/>
      <c r="Q252" s="249"/>
      <c r="R252" s="249"/>
      <c r="S252" s="249"/>
      <c r="T252" s="249"/>
      <c r="U252" s="256"/>
      <c r="V252" s="256"/>
      <c r="W252" s="256"/>
      <c r="X252" s="249"/>
      <c r="Y252" s="249"/>
      <c r="Z252" s="249"/>
      <c r="AA252" s="249"/>
      <c r="AB252" s="249"/>
      <c r="AC252" s="249"/>
      <c r="AD252" s="249"/>
      <c r="AE252" s="249"/>
      <c r="AF252" s="249"/>
      <c r="AG252" s="249"/>
      <c r="AH252" s="249"/>
      <c r="AI252" s="249"/>
      <c r="AJ252" s="249"/>
      <c r="AK252" s="249"/>
      <c r="AL252" s="249"/>
      <c r="AM252" s="249"/>
      <c r="AN252" s="249"/>
      <c r="AO252" s="249"/>
      <c r="AP252" s="249"/>
    </row>
    <row r="253" spans="2:42" ht="15" hidden="1" customHeight="1">
      <c r="B253" s="249"/>
      <c r="C253" s="249"/>
      <c r="D253" s="249"/>
      <c r="E253" s="249"/>
      <c r="F253" s="249"/>
      <c r="G253" s="249"/>
      <c r="H253" s="249"/>
      <c r="I253" s="249"/>
      <c r="J253" s="249"/>
      <c r="K253" s="249"/>
      <c r="L253" s="249"/>
      <c r="M253" s="249"/>
      <c r="N253" s="249"/>
      <c r="O253" s="249"/>
      <c r="P253" s="249"/>
      <c r="Q253" s="249"/>
      <c r="R253" s="249"/>
      <c r="S253" s="249"/>
      <c r="T253" s="249"/>
      <c r="U253" s="256"/>
      <c r="V253" s="256"/>
      <c r="W253" s="256"/>
      <c r="X253" s="249"/>
      <c r="Y253" s="249"/>
      <c r="Z253" s="249"/>
      <c r="AA253" s="249"/>
      <c r="AB253" s="249"/>
      <c r="AC253" s="249"/>
      <c r="AD253" s="249"/>
      <c r="AE253" s="249"/>
      <c r="AF253" s="249"/>
      <c r="AG253" s="249"/>
      <c r="AH253" s="249"/>
      <c r="AI253" s="249"/>
      <c r="AJ253" s="249"/>
      <c r="AK253" s="249"/>
      <c r="AL253" s="249"/>
      <c r="AM253" s="249"/>
      <c r="AN253" s="249"/>
      <c r="AO253" s="249"/>
      <c r="AP253" s="249"/>
    </row>
    <row r="254" spans="2:42" ht="15" hidden="1" customHeight="1">
      <c r="B254" s="249"/>
      <c r="C254" s="249"/>
      <c r="D254" s="249"/>
      <c r="E254" s="249"/>
      <c r="F254" s="249"/>
      <c r="G254" s="249"/>
      <c r="H254" s="249"/>
      <c r="I254" s="249"/>
      <c r="J254" s="249"/>
      <c r="K254" s="249"/>
      <c r="L254" s="249"/>
      <c r="M254" s="249"/>
      <c r="N254" s="249"/>
      <c r="O254" s="249"/>
      <c r="P254" s="249"/>
      <c r="Q254" s="249"/>
      <c r="R254" s="249"/>
      <c r="S254" s="249"/>
      <c r="T254" s="249"/>
      <c r="U254" s="256"/>
      <c r="V254" s="256"/>
      <c r="W254" s="256"/>
      <c r="X254" s="249"/>
      <c r="Y254" s="249"/>
      <c r="Z254" s="249"/>
      <c r="AA254" s="249"/>
      <c r="AB254" s="249"/>
      <c r="AC254" s="249"/>
      <c r="AD254" s="249"/>
      <c r="AE254" s="249"/>
      <c r="AF254" s="249"/>
      <c r="AG254" s="249"/>
      <c r="AH254" s="249"/>
      <c r="AI254" s="249"/>
      <c r="AJ254" s="249"/>
      <c r="AK254" s="249"/>
      <c r="AL254" s="249"/>
      <c r="AM254" s="249"/>
      <c r="AN254" s="249"/>
      <c r="AO254" s="249"/>
      <c r="AP254" s="249"/>
    </row>
    <row r="255" spans="2:42" ht="15" hidden="1" customHeight="1">
      <c r="B255" s="249"/>
      <c r="C255" s="249"/>
      <c r="D255" s="249"/>
      <c r="E255" s="249"/>
      <c r="F255" s="249"/>
      <c r="G255" s="249"/>
      <c r="H255" s="249"/>
      <c r="I255" s="249"/>
      <c r="J255" s="249"/>
      <c r="K255" s="249"/>
      <c r="L255" s="249"/>
      <c r="M255" s="249"/>
      <c r="N255" s="249"/>
      <c r="O255" s="249"/>
      <c r="P255" s="249"/>
      <c r="Q255" s="249"/>
      <c r="R255" s="249"/>
      <c r="S255" s="249"/>
      <c r="T255" s="249"/>
      <c r="U255" s="256"/>
      <c r="V255" s="256"/>
      <c r="W255" s="256"/>
      <c r="X255" s="249"/>
      <c r="Y255" s="249"/>
      <c r="Z255" s="249"/>
      <c r="AA255" s="249"/>
      <c r="AB255" s="249"/>
      <c r="AC255" s="249"/>
      <c r="AD255" s="249"/>
      <c r="AE255" s="249"/>
      <c r="AF255" s="249"/>
      <c r="AG255" s="249"/>
      <c r="AH255" s="249"/>
      <c r="AI255" s="249"/>
      <c r="AJ255" s="249"/>
      <c r="AK255" s="249"/>
      <c r="AL255" s="249"/>
      <c r="AM255" s="249"/>
      <c r="AN255" s="249"/>
      <c r="AO255" s="249"/>
      <c r="AP255" s="249"/>
    </row>
    <row r="256" spans="2:42" ht="15" hidden="1" customHeight="1">
      <c r="B256" s="249"/>
      <c r="C256" s="249"/>
      <c r="D256" s="249"/>
      <c r="E256" s="249"/>
      <c r="F256" s="249"/>
      <c r="G256" s="249"/>
      <c r="H256" s="249"/>
      <c r="I256" s="249"/>
      <c r="J256" s="249"/>
      <c r="K256" s="249"/>
      <c r="L256" s="249"/>
      <c r="M256" s="249"/>
      <c r="N256" s="249"/>
      <c r="O256" s="249"/>
      <c r="P256" s="249"/>
      <c r="Q256" s="249"/>
      <c r="R256" s="249"/>
      <c r="S256" s="249"/>
      <c r="T256" s="249"/>
      <c r="U256" s="256"/>
      <c r="V256" s="256"/>
      <c r="W256" s="256"/>
      <c r="X256" s="249"/>
      <c r="Y256" s="249"/>
      <c r="Z256" s="249"/>
      <c r="AA256" s="249"/>
      <c r="AB256" s="249"/>
      <c r="AC256" s="249"/>
      <c r="AD256" s="249"/>
      <c r="AE256" s="249"/>
      <c r="AF256" s="249"/>
      <c r="AG256" s="249"/>
      <c r="AH256" s="249"/>
      <c r="AI256" s="249"/>
      <c r="AJ256" s="249"/>
      <c r="AK256" s="249"/>
      <c r="AL256" s="249"/>
      <c r="AM256" s="249"/>
      <c r="AN256" s="249"/>
      <c r="AO256" s="249"/>
      <c r="AP256" s="249"/>
    </row>
    <row r="257" spans="2:42" ht="15" hidden="1" customHeight="1">
      <c r="B257" s="249"/>
      <c r="C257" s="249"/>
      <c r="D257" s="249"/>
      <c r="E257" s="249"/>
      <c r="F257" s="249"/>
      <c r="G257" s="249"/>
      <c r="H257" s="249"/>
      <c r="I257" s="249"/>
      <c r="J257" s="249"/>
      <c r="K257" s="249"/>
      <c r="L257" s="249"/>
      <c r="M257" s="249"/>
      <c r="N257" s="249"/>
      <c r="O257" s="249"/>
      <c r="P257" s="249"/>
      <c r="Q257" s="249"/>
      <c r="R257" s="249"/>
      <c r="S257" s="249"/>
      <c r="T257" s="249"/>
      <c r="U257" s="256"/>
      <c r="V257" s="256"/>
      <c r="W257" s="256"/>
      <c r="X257" s="249"/>
      <c r="Y257" s="249"/>
      <c r="Z257" s="249"/>
      <c r="AA257" s="249"/>
      <c r="AB257" s="249"/>
      <c r="AC257" s="249"/>
      <c r="AD257" s="249"/>
      <c r="AE257" s="249"/>
      <c r="AF257" s="249"/>
      <c r="AG257" s="249"/>
      <c r="AH257" s="249"/>
      <c r="AI257" s="249"/>
      <c r="AJ257" s="249"/>
      <c r="AK257" s="249"/>
      <c r="AL257" s="249"/>
      <c r="AM257" s="249"/>
      <c r="AN257" s="249"/>
      <c r="AO257" s="249"/>
      <c r="AP257" s="249"/>
    </row>
    <row r="258" spans="2:42" ht="15" hidden="1" customHeight="1">
      <c r="B258" s="249"/>
      <c r="C258" s="249"/>
      <c r="D258" s="249"/>
      <c r="E258" s="249"/>
      <c r="F258" s="249"/>
      <c r="G258" s="249"/>
      <c r="H258" s="249"/>
      <c r="I258" s="249"/>
      <c r="J258" s="249"/>
      <c r="K258" s="249"/>
      <c r="L258" s="249"/>
      <c r="M258" s="249"/>
      <c r="N258" s="249"/>
      <c r="O258" s="249"/>
      <c r="P258" s="249"/>
      <c r="Q258" s="249"/>
      <c r="R258" s="249"/>
      <c r="S258" s="249"/>
      <c r="T258" s="249"/>
      <c r="U258" s="256"/>
      <c r="V258" s="256"/>
      <c r="W258" s="256"/>
      <c r="X258" s="249"/>
      <c r="Y258" s="249"/>
      <c r="Z258" s="249"/>
      <c r="AA258" s="249"/>
      <c r="AB258" s="249"/>
      <c r="AC258" s="249"/>
      <c r="AD258" s="249"/>
      <c r="AE258" s="249"/>
      <c r="AF258" s="249"/>
      <c r="AG258" s="249"/>
      <c r="AH258" s="249"/>
      <c r="AI258" s="249"/>
      <c r="AJ258" s="249"/>
      <c r="AK258" s="249"/>
      <c r="AL258" s="249"/>
      <c r="AM258" s="249"/>
      <c r="AN258" s="249"/>
      <c r="AO258" s="249"/>
      <c r="AP258" s="249"/>
    </row>
    <row r="259" spans="2:42" ht="15" hidden="1" customHeight="1">
      <c r="B259" s="249"/>
      <c r="C259" s="249"/>
      <c r="D259" s="249"/>
      <c r="E259" s="249"/>
      <c r="F259" s="249"/>
      <c r="G259" s="249"/>
      <c r="H259" s="249"/>
      <c r="I259" s="249"/>
      <c r="J259" s="249"/>
      <c r="K259" s="249"/>
      <c r="L259" s="249"/>
      <c r="M259" s="249"/>
      <c r="N259" s="249"/>
      <c r="O259" s="249"/>
      <c r="P259" s="249"/>
      <c r="Q259" s="249"/>
      <c r="R259" s="249"/>
      <c r="S259" s="249"/>
      <c r="T259" s="249"/>
      <c r="U259" s="256"/>
      <c r="V259" s="256"/>
      <c r="W259" s="256"/>
      <c r="X259" s="249"/>
      <c r="Y259" s="249"/>
      <c r="Z259" s="249"/>
      <c r="AA259" s="249"/>
      <c r="AB259" s="249"/>
      <c r="AC259" s="249"/>
      <c r="AD259" s="249"/>
      <c r="AE259" s="249"/>
      <c r="AF259" s="249"/>
      <c r="AG259" s="249"/>
      <c r="AH259" s="249"/>
      <c r="AI259" s="249"/>
      <c r="AJ259" s="249"/>
      <c r="AK259" s="249"/>
      <c r="AL259" s="249"/>
      <c r="AM259" s="249"/>
      <c r="AN259" s="249"/>
      <c r="AO259" s="249"/>
      <c r="AP259" s="249"/>
    </row>
    <row r="260" spans="2:42" ht="15" hidden="1" customHeight="1">
      <c r="AC260" s="249"/>
      <c r="AD260" s="249"/>
      <c r="AE260" s="249"/>
      <c r="AF260" s="249"/>
      <c r="AG260" s="249"/>
      <c r="AH260" s="249"/>
      <c r="AI260" s="249"/>
      <c r="AJ260" s="249"/>
      <c r="AK260" s="249"/>
      <c r="AL260" s="249"/>
      <c r="AM260" s="249"/>
      <c r="AN260" s="249"/>
      <c r="AO260" s="249"/>
      <c r="AP260" s="249"/>
    </row>
    <row r="261" spans="2:42" ht="15" hidden="1" customHeight="1"/>
    <row r="262" spans="2:42" ht="15" hidden="1" customHeight="1"/>
    <row r="263" spans="2:42" ht="15" hidden="1" customHeight="1"/>
    <row r="264" spans="2:42" ht="15" hidden="1" customHeight="1">
      <c r="B264" s="183"/>
      <c r="C264" s="183"/>
      <c r="D264" s="183"/>
      <c r="E264" s="183"/>
      <c r="F264" s="183"/>
      <c r="G264" s="183"/>
      <c r="H264" s="183"/>
      <c r="I264" s="183"/>
      <c r="J264" s="183"/>
      <c r="K264" s="183"/>
      <c r="L264" s="183"/>
      <c r="M264" s="183"/>
      <c r="N264" s="183"/>
      <c r="O264" s="183"/>
      <c r="P264" s="183"/>
      <c r="Q264" s="183"/>
      <c r="R264" s="183"/>
      <c r="S264" s="183"/>
      <c r="T264" s="183"/>
      <c r="U264" s="183"/>
      <c r="V264" s="183"/>
      <c r="W264" s="183"/>
      <c r="X264" s="183"/>
      <c r="Y264" s="183"/>
      <c r="Z264" s="183"/>
      <c r="AA264" s="183"/>
      <c r="AB264" s="183"/>
    </row>
    <row r="265" spans="2:42" ht="15" hidden="1" customHeight="1">
      <c r="B265" s="183"/>
      <c r="C265" s="183"/>
      <c r="D265" s="183"/>
      <c r="E265" s="183"/>
      <c r="F265" s="183"/>
      <c r="G265" s="183"/>
      <c r="H265" s="183"/>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c r="AF265" s="183"/>
      <c r="AG265" s="183"/>
      <c r="AH265" s="183"/>
      <c r="AI265" s="183"/>
      <c r="AJ265" s="183"/>
      <c r="AK265" s="183"/>
      <c r="AL265" s="183"/>
      <c r="AM265" s="183"/>
      <c r="AN265" s="183"/>
      <c r="AO265" s="183"/>
      <c r="AP265" s="183"/>
    </row>
    <row r="266" spans="2:42" ht="15" hidden="1" customHeight="1">
      <c r="B266" s="183"/>
      <c r="C266" s="183"/>
      <c r="D266" s="183"/>
      <c r="E266" s="183"/>
      <c r="F266" s="183"/>
      <c r="G266" s="183"/>
      <c r="H266" s="183"/>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c r="AF266" s="183"/>
      <c r="AG266" s="183"/>
      <c r="AH266" s="183"/>
      <c r="AI266" s="183"/>
      <c r="AJ266" s="183"/>
      <c r="AK266" s="183"/>
      <c r="AL266" s="183"/>
      <c r="AM266" s="183"/>
      <c r="AN266" s="183"/>
      <c r="AO266" s="183"/>
      <c r="AP266" s="183"/>
    </row>
    <row r="267" spans="2:42" ht="15" hidden="1" customHeight="1">
      <c r="B267" s="183"/>
      <c r="C267" s="183"/>
      <c r="D267" s="183"/>
      <c r="E267" s="183"/>
      <c r="F267" s="183"/>
      <c r="G267" s="183"/>
      <c r="H267" s="183"/>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c r="AF267" s="183"/>
      <c r="AG267" s="183"/>
      <c r="AH267" s="183"/>
      <c r="AI267" s="183"/>
      <c r="AJ267" s="183"/>
      <c r="AK267" s="183"/>
      <c r="AL267" s="183"/>
      <c r="AM267" s="183"/>
      <c r="AN267" s="183"/>
      <c r="AO267" s="183"/>
      <c r="AP267" s="183"/>
    </row>
    <row r="268" spans="2:42" ht="15" hidden="1" customHeight="1">
      <c r="B268" s="183"/>
      <c r="C268" s="183"/>
      <c r="D268" s="183"/>
      <c r="E268" s="183"/>
      <c r="F268" s="183"/>
      <c r="G268" s="183"/>
      <c r="H268" s="183"/>
      <c r="I268" s="183"/>
      <c r="J268" s="183"/>
      <c r="K268" s="183"/>
      <c r="L268" s="183"/>
      <c r="M268" s="183"/>
      <c r="N268" s="183"/>
      <c r="O268" s="183"/>
      <c r="P268" s="183"/>
      <c r="Q268" s="183"/>
      <c r="R268" s="183"/>
      <c r="S268" s="183"/>
      <c r="T268" s="183"/>
      <c r="U268" s="183"/>
      <c r="V268" s="183"/>
      <c r="W268" s="183"/>
      <c r="X268" s="183"/>
      <c r="Y268" s="183"/>
      <c r="Z268" s="183"/>
      <c r="AA268" s="183"/>
      <c r="AB268" s="183"/>
      <c r="AC268" s="183"/>
      <c r="AD268" s="183"/>
      <c r="AE268" s="183"/>
      <c r="AF268" s="183"/>
      <c r="AG268" s="183"/>
      <c r="AH268" s="183"/>
      <c r="AI268" s="183"/>
      <c r="AJ268" s="183"/>
      <c r="AK268" s="183"/>
      <c r="AL268" s="183"/>
      <c r="AM268" s="183"/>
      <c r="AN268" s="183"/>
      <c r="AO268" s="183"/>
      <c r="AP268" s="183"/>
    </row>
    <row r="269" spans="2:42" ht="15" hidden="1" customHeight="1">
      <c r="B269" s="183"/>
      <c r="C269" s="183"/>
      <c r="D269" s="183"/>
      <c r="E269" s="183"/>
      <c r="F269" s="183"/>
      <c r="G269" s="183"/>
      <c r="H269" s="183"/>
      <c r="I269" s="183"/>
      <c r="J269" s="183"/>
      <c r="K269" s="183"/>
      <c r="L269" s="183"/>
      <c r="M269" s="183"/>
      <c r="N269" s="183"/>
      <c r="O269" s="183"/>
      <c r="P269" s="183"/>
      <c r="Q269" s="183"/>
      <c r="R269" s="183"/>
      <c r="S269" s="183"/>
      <c r="T269" s="183"/>
      <c r="U269" s="183"/>
      <c r="V269" s="183"/>
      <c r="W269" s="183"/>
      <c r="X269" s="183"/>
      <c r="Y269" s="183"/>
      <c r="Z269" s="183"/>
      <c r="AA269" s="183"/>
      <c r="AB269" s="183"/>
      <c r="AC269" s="183"/>
      <c r="AD269" s="183"/>
      <c r="AE269" s="183"/>
      <c r="AF269" s="183"/>
      <c r="AG269" s="183"/>
      <c r="AH269" s="183"/>
      <c r="AI269" s="183"/>
      <c r="AJ269" s="183"/>
      <c r="AK269" s="183"/>
      <c r="AL269" s="183"/>
      <c r="AM269" s="183"/>
      <c r="AN269" s="183"/>
      <c r="AO269" s="183"/>
      <c r="AP269" s="183"/>
    </row>
    <row r="270" spans="2:42" ht="15" hidden="1" customHeight="1">
      <c r="B270" s="183"/>
      <c r="C270" s="183"/>
      <c r="D270" s="183"/>
      <c r="E270" s="183"/>
      <c r="F270" s="183"/>
      <c r="G270" s="183"/>
      <c r="H270" s="183"/>
      <c r="I270" s="183"/>
      <c r="J270" s="183"/>
      <c r="K270" s="183"/>
      <c r="L270" s="183"/>
      <c r="M270" s="183"/>
      <c r="N270" s="183"/>
      <c r="O270" s="183"/>
      <c r="P270" s="183"/>
      <c r="Q270" s="183"/>
      <c r="R270" s="183"/>
      <c r="S270" s="183"/>
      <c r="T270" s="183"/>
      <c r="U270" s="183"/>
      <c r="V270" s="183"/>
      <c r="W270" s="183"/>
      <c r="X270" s="183"/>
      <c r="Y270" s="183"/>
      <c r="Z270" s="183"/>
      <c r="AA270" s="183"/>
      <c r="AB270" s="183"/>
      <c r="AC270" s="183"/>
      <c r="AD270" s="183"/>
      <c r="AE270" s="183"/>
      <c r="AF270" s="183"/>
      <c r="AG270" s="183"/>
      <c r="AH270" s="183"/>
      <c r="AI270" s="183"/>
      <c r="AJ270" s="183"/>
      <c r="AK270" s="183"/>
      <c r="AL270" s="183"/>
      <c r="AM270" s="183"/>
      <c r="AN270" s="183"/>
      <c r="AO270" s="183"/>
      <c r="AP270" s="183"/>
    </row>
    <row r="271" spans="2:42" ht="15" hidden="1" customHeight="1">
      <c r="B271" s="183"/>
      <c r="C271" s="183"/>
      <c r="D271" s="183"/>
      <c r="E271" s="183"/>
      <c r="F271" s="183"/>
      <c r="G271" s="183"/>
      <c r="H271" s="183"/>
      <c r="I271" s="183"/>
      <c r="J271" s="183"/>
      <c r="K271" s="183"/>
      <c r="L271" s="183"/>
      <c r="M271" s="183"/>
      <c r="N271" s="183"/>
      <c r="O271" s="183"/>
      <c r="P271" s="183"/>
      <c r="Q271" s="183"/>
      <c r="R271" s="183"/>
      <c r="S271" s="183"/>
      <c r="T271" s="183"/>
      <c r="U271" s="183"/>
      <c r="V271" s="183"/>
      <c r="W271" s="183"/>
      <c r="X271" s="183"/>
      <c r="Y271" s="183"/>
      <c r="Z271" s="183"/>
      <c r="AA271" s="183"/>
      <c r="AB271" s="183"/>
      <c r="AC271" s="183"/>
      <c r="AD271" s="183"/>
      <c r="AE271" s="183"/>
      <c r="AF271" s="183"/>
      <c r="AG271" s="183"/>
      <c r="AH271" s="183"/>
      <c r="AI271" s="183"/>
      <c r="AJ271" s="183"/>
      <c r="AK271" s="183"/>
      <c r="AL271" s="183"/>
      <c r="AM271" s="183"/>
      <c r="AN271" s="183"/>
      <c r="AO271" s="183"/>
      <c r="AP271" s="183"/>
    </row>
    <row r="272" spans="2:42" ht="15" hidden="1" customHeight="1">
      <c r="B272" s="183"/>
      <c r="C272" s="183"/>
      <c r="D272" s="183"/>
      <c r="E272" s="183"/>
      <c r="F272" s="183"/>
      <c r="G272" s="183"/>
      <c r="H272" s="183"/>
      <c r="I272" s="183"/>
      <c r="J272" s="183"/>
      <c r="K272" s="183"/>
      <c r="L272" s="183"/>
      <c r="M272" s="183"/>
      <c r="N272" s="183"/>
      <c r="O272" s="183"/>
      <c r="P272" s="183"/>
      <c r="Q272" s="183"/>
      <c r="R272" s="183"/>
      <c r="S272" s="183"/>
      <c r="T272" s="183"/>
      <c r="U272" s="183"/>
      <c r="V272" s="183"/>
      <c r="W272" s="183"/>
      <c r="X272" s="183"/>
      <c r="Y272" s="183"/>
      <c r="Z272" s="183"/>
      <c r="AA272" s="183"/>
      <c r="AB272" s="183"/>
      <c r="AC272" s="183"/>
      <c r="AD272" s="183"/>
      <c r="AE272" s="183"/>
      <c r="AF272" s="183"/>
      <c r="AG272" s="183"/>
      <c r="AH272" s="183"/>
      <c r="AI272" s="183"/>
      <c r="AJ272" s="183"/>
      <c r="AK272" s="183"/>
      <c r="AL272" s="183"/>
      <c r="AM272" s="183"/>
      <c r="AN272" s="183"/>
      <c r="AO272" s="183"/>
      <c r="AP272" s="183"/>
    </row>
    <row r="273" spans="2:42" ht="15" hidden="1" customHeight="1">
      <c r="B273" s="183"/>
      <c r="C273" s="183"/>
      <c r="D273" s="183"/>
      <c r="E273" s="183"/>
      <c r="F273" s="183"/>
      <c r="G273" s="183"/>
      <c r="H273" s="183"/>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c r="AF273" s="183"/>
      <c r="AG273" s="183"/>
      <c r="AH273" s="183"/>
      <c r="AI273" s="183"/>
      <c r="AJ273" s="183"/>
      <c r="AK273" s="183"/>
      <c r="AL273" s="183"/>
      <c r="AM273" s="183"/>
      <c r="AN273" s="183"/>
      <c r="AO273" s="183"/>
      <c r="AP273" s="183"/>
    </row>
    <row r="274" spans="2:42" ht="15" hidden="1" customHeight="1">
      <c r="B274" s="183"/>
      <c r="C274" s="183"/>
      <c r="D274" s="183"/>
      <c r="E274" s="183"/>
      <c r="F274" s="183"/>
      <c r="G274" s="183"/>
      <c r="H274" s="183"/>
      <c r="I274" s="183"/>
      <c r="J274" s="183"/>
      <c r="K274" s="183"/>
      <c r="L274" s="183"/>
      <c r="M274" s="183"/>
      <c r="N274" s="183"/>
      <c r="O274" s="183"/>
      <c r="P274" s="183"/>
      <c r="Q274" s="183"/>
      <c r="R274" s="183"/>
      <c r="S274" s="183"/>
      <c r="T274" s="183"/>
      <c r="U274" s="183"/>
      <c r="V274" s="183"/>
      <c r="W274" s="183"/>
      <c r="X274" s="183"/>
      <c r="Y274" s="183"/>
      <c r="Z274" s="183"/>
      <c r="AA274" s="183"/>
      <c r="AB274" s="183"/>
      <c r="AC274" s="183"/>
      <c r="AD274" s="183"/>
      <c r="AE274" s="183"/>
      <c r="AF274" s="183"/>
      <c r="AG274" s="183"/>
      <c r="AH274" s="183"/>
      <c r="AI274" s="183"/>
      <c r="AJ274" s="183"/>
      <c r="AK274" s="183"/>
      <c r="AL274" s="183"/>
      <c r="AM274" s="183"/>
      <c r="AN274" s="183"/>
      <c r="AO274" s="183"/>
      <c r="AP274" s="183"/>
    </row>
    <row r="275" spans="2:42" ht="15" hidden="1" customHeight="1">
      <c r="B275" s="183"/>
      <c r="C275" s="183"/>
      <c r="D275" s="183"/>
      <c r="E275" s="183"/>
      <c r="F275" s="183"/>
      <c r="G275" s="183"/>
      <c r="H275" s="183"/>
      <c r="I275" s="183"/>
      <c r="J275" s="183"/>
      <c r="K275" s="183"/>
      <c r="L275" s="183"/>
      <c r="M275" s="183"/>
      <c r="N275" s="183"/>
      <c r="O275" s="183"/>
      <c r="P275" s="183"/>
      <c r="Q275" s="183"/>
      <c r="R275" s="183"/>
      <c r="S275" s="183"/>
      <c r="T275" s="183"/>
      <c r="U275" s="183"/>
      <c r="V275" s="183"/>
      <c r="W275" s="183"/>
      <c r="X275" s="183"/>
      <c r="Y275" s="183"/>
      <c r="Z275" s="183"/>
      <c r="AA275" s="183"/>
      <c r="AB275" s="183"/>
      <c r="AC275" s="183"/>
      <c r="AD275" s="183"/>
      <c r="AE275" s="183"/>
      <c r="AF275" s="183"/>
      <c r="AG275" s="183"/>
      <c r="AH275" s="183"/>
      <c r="AI275" s="183"/>
      <c r="AJ275" s="183"/>
      <c r="AK275" s="183"/>
      <c r="AL275" s="183"/>
      <c r="AM275" s="183"/>
      <c r="AN275" s="183"/>
      <c r="AO275" s="183"/>
      <c r="AP275" s="183"/>
    </row>
    <row r="276" spans="2:42" ht="15" hidden="1" customHeight="1">
      <c r="B276" s="183"/>
      <c r="C276" s="183"/>
      <c r="D276" s="183"/>
      <c r="E276" s="183"/>
      <c r="F276" s="183"/>
      <c r="G276" s="183"/>
      <c r="H276" s="183"/>
      <c r="I276" s="183"/>
      <c r="J276" s="183"/>
      <c r="K276" s="183"/>
      <c r="L276" s="183"/>
      <c r="M276" s="183"/>
      <c r="N276" s="183"/>
      <c r="O276" s="183"/>
      <c r="P276" s="183"/>
      <c r="Q276" s="183"/>
      <c r="R276" s="183"/>
      <c r="S276" s="183"/>
      <c r="T276" s="183"/>
      <c r="U276" s="183"/>
      <c r="V276" s="183"/>
      <c r="W276" s="183"/>
      <c r="X276" s="183"/>
      <c r="Y276" s="183"/>
      <c r="Z276" s="183"/>
      <c r="AA276" s="183"/>
      <c r="AB276" s="183"/>
      <c r="AC276" s="183"/>
      <c r="AD276" s="183"/>
      <c r="AE276" s="183"/>
      <c r="AF276" s="183"/>
      <c r="AG276" s="183"/>
      <c r="AH276" s="183"/>
      <c r="AI276" s="183"/>
      <c r="AJ276" s="183"/>
      <c r="AK276" s="183"/>
      <c r="AL276" s="183"/>
      <c r="AM276" s="183"/>
      <c r="AN276" s="183"/>
      <c r="AO276" s="183"/>
      <c r="AP276" s="183"/>
    </row>
    <row r="277" spans="2:42" ht="15" hidden="1" customHeight="1">
      <c r="B277" s="183"/>
      <c r="C277" s="183"/>
      <c r="D277" s="183"/>
      <c r="E277" s="183"/>
      <c r="F277" s="183"/>
      <c r="G277" s="183"/>
      <c r="H277" s="183"/>
      <c r="I277" s="183"/>
      <c r="J277" s="183"/>
      <c r="K277" s="183"/>
      <c r="L277" s="183"/>
      <c r="M277" s="183"/>
      <c r="N277" s="183"/>
      <c r="O277" s="183"/>
      <c r="P277" s="183"/>
      <c r="Q277" s="183"/>
      <c r="R277" s="183"/>
      <c r="S277" s="183"/>
      <c r="T277" s="183"/>
      <c r="U277" s="183"/>
      <c r="V277" s="183"/>
      <c r="W277" s="183"/>
      <c r="X277" s="183"/>
      <c r="Y277" s="183"/>
      <c r="Z277" s="183"/>
      <c r="AA277" s="183"/>
      <c r="AB277" s="183"/>
      <c r="AC277" s="183"/>
      <c r="AD277" s="183"/>
      <c r="AE277" s="183"/>
      <c r="AF277" s="183"/>
      <c r="AG277" s="183"/>
      <c r="AH277" s="183"/>
      <c r="AI277" s="183"/>
      <c r="AJ277" s="183"/>
      <c r="AK277" s="183"/>
      <c r="AL277" s="183"/>
      <c r="AM277" s="183"/>
      <c r="AN277" s="183"/>
      <c r="AO277" s="183"/>
      <c r="AP277" s="183"/>
    </row>
    <row r="278" spans="2:42" ht="15" hidden="1" customHeight="1">
      <c r="B278" s="183"/>
      <c r="C278" s="183"/>
      <c r="D278" s="183"/>
      <c r="E278" s="183"/>
      <c r="F278" s="183"/>
      <c r="G278" s="183"/>
      <c r="H278" s="183"/>
      <c r="I278" s="183"/>
      <c r="J278" s="183"/>
      <c r="K278" s="183"/>
      <c r="L278" s="183"/>
      <c r="M278" s="183"/>
      <c r="N278" s="183"/>
      <c r="O278" s="183"/>
      <c r="P278" s="183"/>
      <c r="Q278" s="183"/>
      <c r="R278" s="183"/>
      <c r="S278" s="183"/>
      <c r="T278" s="183"/>
      <c r="U278" s="183"/>
      <c r="V278" s="183"/>
      <c r="W278" s="183"/>
      <c r="X278" s="183"/>
      <c r="Y278" s="183"/>
      <c r="Z278" s="183"/>
      <c r="AA278" s="183"/>
      <c r="AB278" s="183"/>
      <c r="AC278" s="183"/>
      <c r="AD278" s="183"/>
      <c r="AE278" s="183"/>
      <c r="AF278" s="183"/>
      <c r="AG278" s="183"/>
      <c r="AH278" s="183"/>
      <c r="AI278" s="183"/>
      <c r="AJ278" s="183"/>
      <c r="AK278" s="183"/>
      <c r="AL278" s="183"/>
      <c r="AM278" s="183"/>
      <c r="AN278" s="183"/>
      <c r="AO278" s="183"/>
      <c r="AP278" s="183"/>
    </row>
    <row r="279" spans="2:42" ht="15" hidden="1" customHeight="1">
      <c r="B279" s="183"/>
      <c r="C279" s="183"/>
      <c r="D279" s="183"/>
      <c r="E279" s="183"/>
      <c r="F279" s="183"/>
      <c r="G279" s="183"/>
      <c r="H279" s="183"/>
      <c r="I279" s="183"/>
      <c r="J279" s="183"/>
      <c r="K279" s="183"/>
      <c r="L279" s="183"/>
      <c r="M279" s="183"/>
      <c r="N279" s="183"/>
      <c r="O279" s="183"/>
      <c r="P279" s="183"/>
      <c r="Q279" s="183"/>
      <c r="R279" s="183"/>
      <c r="S279" s="183"/>
      <c r="T279" s="183"/>
      <c r="U279" s="183"/>
      <c r="V279" s="183"/>
      <c r="W279" s="183"/>
      <c r="X279" s="183"/>
      <c r="Y279" s="183"/>
      <c r="Z279" s="183"/>
      <c r="AA279" s="183"/>
      <c r="AB279" s="183"/>
      <c r="AC279" s="183"/>
      <c r="AD279" s="183"/>
      <c r="AE279" s="183"/>
      <c r="AF279" s="183"/>
      <c r="AG279" s="183"/>
      <c r="AH279" s="183"/>
      <c r="AI279" s="183"/>
      <c r="AJ279" s="183"/>
      <c r="AK279" s="183"/>
      <c r="AL279" s="183"/>
      <c r="AM279" s="183"/>
      <c r="AN279" s="183"/>
      <c r="AO279" s="183"/>
      <c r="AP279" s="183"/>
    </row>
    <row r="280" spans="2:42" ht="15" hidden="1" customHeight="1">
      <c r="B280" s="183"/>
      <c r="C280" s="183"/>
      <c r="D280" s="183"/>
      <c r="E280" s="183"/>
      <c r="F280" s="183"/>
      <c r="G280" s="183"/>
      <c r="H280" s="183"/>
      <c r="I280" s="183"/>
      <c r="J280" s="183"/>
      <c r="K280" s="183"/>
      <c r="L280" s="183"/>
      <c r="M280" s="183"/>
      <c r="N280" s="183"/>
      <c r="O280" s="183"/>
      <c r="P280" s="183"/>
      <c r="Q280" s="183"/>
      <c r="R280" s="183"/>
      <c r="S280" s="183"/>
      <c r="T280" s="183"/>
      <c r="U280" s="183"/>
      <c r="V280" s="183"/>
      <c r="W280" s="183"/>
      <c r="X280" s="183"/>
      <c r="Y280" s="183"/>
      <c r="Z280" s="183"/>
      <c r="AA280" s="183"/>
      <c r="AB280" s="183"/>
      <c r="AC280" s="183"/>
      <c r="AD280" s="183"/>
      <c r="AE280" s="183"/>
      <c r="AF280" s="183"/>
      <c r="AG280" s="183"/>
      <c r="AH280" s="183"/>
      <c r="AI280" s="183"/>
      <c r="AJ280" s="183"/>
      <c r="AK280" s="183"/>
      <c r="AL280" s="183"/>
      <c r="AM280" s="183"/>
      <c r="AN280" s="183"/>
      <c r="AO280" s="183"/>
      <c r="AP280" s="183"/>
    </row>
    <row r="281" spans="2:42" ht="15" hidden="1" customHeight="1">
      <c r="B281" s="183"/>
      <c r="C281" s="183"/>
      <c r="D281" s="183"/>
      <c r="E281" s="183"/>
      <c r="F281" s="183"/>
      <c r="G281" s="183"/>
      <c r="H281" s="183"/>
      <c r="I281" s="183"/>
      <c r="J281" s="183"/>
      <c r="K281" s="183"/>
      <c r="L281" s="183"/>
      <c r="M281" s="183"/>
      <c r="N281" s="183"/>
      <c r="O281" s="183"/>
      <c r="P281" s="183"/>
      <c r="Q281" s="183"/>
      <c r="R281" s="183"/>
      <c r="S281" s="183"/>
      <c r="T281" s="183"/>
      <c r="U281" s="183"/>
      <c r="V281" s="183"/>
      <c r="W281" s="183"/>
      <c r="X281" s="183"/>
      <c r="Y281" s="183"/>
      <c r="Z281" s="183"/>
      <c r="AA281" s="183"/>
      <c r="AB281" s="183"/>
      <c r="AC281" s="183"/>
      <c r="AD281" s="183"/>
      <c r="AE281" s="183"/>
      <c r="AF281" s="183"/>
      <c r="AG281" s="183"/>
      <c r="AH281" s="183"/>
      <c r="AI281" s="183"/>
      <c r="AJ281" s="183"/>
      <c r="AK281" s="183"/>
      <c r="AL281" s="183"/>
      <c r="AM281" s="183"/>
      <c r="AN281" s="183"/>
      <c r="AO281" s="183"/>
      <c r="AP281" s="183"/>
    </row>
    <row r="282" spans="2:42" ht="15" hidden="1" customHeight="1">
      <c r="B282" s="183"/>
      <c r="C282" s="183"/>
      <c r="D282" s="183"/>
      <c r="E282" s="183"/>
      <c r="F282" s="183"/>
      <c r="G282" s="183"/>
      <c r="H282" s="183"/>
      <c r="I282" s="183"/>
      <c r="J282" s="183"/>
      <c r="K282" s="183"/>
      <c r="L282" s="183"/>
      <c r="M282" s="183"/>
      <c r="N282" s="183"/>
      <c r="O282" s="183"/>
      <c r="P282" s="183"/>
      <c r="Q282" s="183"/>
      <c r="R282" s="183"/>
      <c r="S282" s="183"/>
      <c r="T282" s="183"/>
      <c r="U282" s="183"/>
      <c r="V282" s="183"/>
      <c r="W282" s="183"/>
      <c r="X282" s="183"/>
      <c r="Y282" s="183"/>
      <c r="Z282" s="183"/>
      <c r="AA282" s="183"/>
      <c r="AB282" s="183"/>
      <c r="AC282" s="183"/>
      <c r="AD282" s="183"/>
      <c r="AE282" s="183"/>
      <c r="AF282" s="183"/>
      <c r="AG282" s="183"/>
      <c r="AH282" s="183"/>
      <c r="AI282" s="183"/>
      <c r="AJ282" s="183"/>
      <c r="AK282" s="183"/>
      <c r="AL282" s="183"/>
      <c r="AM282" s="183"/>
      <c r="AN282" s="183"/>
      <c r="AO282" s="183"/>
      <c r="AP282" s="183"/>
    </row>
    <row r="283" spans="2:42" ht="15" hidden="1" customHeight="1">
      <c r="B283" s="183"/>
      <c r="C283" s="183"/>
      <c r="D283" s="183"/>
      <c r="E283" s="183"/>
      <c r="F283" s="183"/>
      <c r="G283" s="183"/>
      <c r="H283" s="183"/>
      <c r="I283" s="183"/>
      <c r="J283" s="183"/>
      <c r="K283" s="183"/>
      <c r="L283" s="183"/>
      <c r="M283" s="183"/>
      <c r="N283" s="183"/>
      <c r="O283" s="183"/>
      <c r="P283" s="183"/>
      <c r="Q283" s="183"/>
      <c r="R283" s="183"/>
      <c r="S283" s="183"/>
      <c r="T283" s="183"/>
      <c r="U283" s="183"/>
      <c r="V283" s="183"/>
      <c r="W283" s="183"/>
      <c r="X283" s="183"/>
      <c r="Y283" s="183"/>
      <c r="Z283" s="183"/>
      <c r="AA283" s="183"/>
      <c r="AB283" s="183"/>
      <c r="AC283" s="183"/>
      <c r="AD283" s="183"/>
      <c r="AE283" s="183"/>
      <c r="AF283" s="183"/>
      <c r="AG283" s="183"/>
      <c r="AH283" s="183"/>
      <c r="AI283" s="183"/>
      <c r="AJ283" s="183"/>
      <c r="AK283" s="183"/>
      <c r="AL283" s="183"/>
      <c r="AM283" s="183"/>
      <c r="AN283" s="183"/>
      <c r="AO283" s="183"/>
      <c r="AP283" s="183"/>
    </row>
    <row r="284" spans="2:42" ht="15" hidden="1" customHeight="1">
      <c r="B284" s="183"/>
      <c r="C284" s="183"/>
      <c r="D284" s="183"/>
      <c r="E284" s="183"/>
      <c r="F284" s="183"/>
      <c r="G284" s="183"/>
      <c r="H284" s="183"/>
      <c r="I284" s="183"/>
      <c r="J284" s="183"/>
      <c r="K284" s="183"/>
      <c r="L284" s="183"/>
      <c r="M284" s="183"/>
      <c r="N284" s="183"/>
      <c r="O284" s="183"/>
      <c r="P284" s="183"/>
      <c r="Q284" s="183"/>
      <c r="R284" s="183"/>
      <c r="S284" s="183"/>
      <c r="T284" s="183"/>
      <c r="U284" s="183"/>
      <c r="V284" s="183"/>
      <c r="W284" s="183"/>
      <c r="X284" s="183"/>
      <c r="Y284" s="183"/>
      <c r="Z284" s="183"/>
      <c r="AA284" s="183"/>
      <c r="AB284" s="183"/>
      <c r="AC284" s="183"/>
      <c r="AD284" s="183"/>
      <c r="AE284" s="183"/>
      <c r="AF284" s="183"/>
      <c r="AG284" s="183"/>
      <c r="AH284" s="183"/>
      <c r="AI284" s="183"/>
      <c r="AJ284" s="183"/>
      <c r="AK284" s="183"/>
      <c r="AL284" s="183"/>
      <c r="AM284" s="183"/>
      <c r="AN284" s="183"/>
      <c r="AO284" s="183"/>
      <c r="AP284" s="183"/>
    </row>
    <row r="285" spans="2:42" ht="15" hidden="1" customHeight="1">
      <c r="B285" s="183"/>
      <c r="C285" s="183"/>
      <c r="D285" s="183"/>
      <c r="E285" s="183"/>
      <c r="F285" s="183"/>
      <c r="G285" s="183"/>
      <c r="H285" s="183"/>
      <c r="I285" s="183"/>
      <c r="J285" s="183"/>
      <c r="K285" s="183"/>
      <c r="L285" s="183"/>
      <c r="M285" s="183"/>
      <c r="N285" s="183"/>
      <c r="O285" s="183"/>
      <c r="P285" s="183"/>
      <c r="Q285" s="183"/>
      <c r="R285" s="183"/>
      <c r="S285" s="183"/>
      <c r="T285" s="183"/>
      <c r="U285" s="183"/>
      <c r="V285" s="183"/>
      <c r="W285" s="183"/>
      <c r="X285" s="183"/>
      <c r="Y285" s="183"/>
      <c r="Z285" s="183"/>
      <c r="AA285" s="183"/>
      <c r="AB285" s="183"/>
      <c r="AC285" s="183"/>
      <c r="AD285" s="183"/>
      <c r="AE285" s="183"/>
      <c r="AF285" s="183"/>
      <c r="AG285" s="183"/>
      <c r="AH285" s="183"/>
      <c r="AI285" s="183"/>
      <c r="AJ285" s="183"/>
      <c r="AK285" s="183"/>
      <c r="AL285" s="183"/>
      <c r="AM285" s="183"/>
      <c r="AN285" s="183"/>
      <c r="AO285" s="183"/>
      <c r="AP285" s="183"/>
    </row>
    <row r="286" spans="2:42" ht="15" hidden="1" customHeight="1">
      <c r="B286" s="183"/>
      <c r="C286" s="183"/>
      <c r="D286" s="183"/>
      <c r="E286" s="183"/>
      <c r="F286" s="183"/>
      <c r="G286" s="183"/>
      <c r="H286" s="183"/>
      <c r="I286" s="183"/>
      <c r="J286" s="183"/>
      <c r="K286" s="183"/>
      <c r="L286" s="183"/>
      <c r="M286" s="183"/>
      <c r="N286" s="183"/>
      <c r="O286" s="183"/>
      <c r="P286" s="183"/>
      <c r="Q286" s="183"/>
      <c r="R286" s="183"/>
      <c r="S286" s="183"/>
      <c r="T286" s="183"/>
      <c r="U286" s="183"/>
      <c r="V286" s="183"/>
      <c r="W286" s="183"/>
      <c r="X286" s="183"/>
      <c r="Y286" s="183"/>
      <c r="Z286" s="183"/>
      <c r="AA286" s="183"/>
      <c r="AB286" s="183"/>
      <c r="AC286" s="183"/>
      <c r="AD286" s="183"/>
      <c r="AE286" s="183"/>
      <c r="AF286" s="183"/>
      <c r="AG286" s="183"/>
      <c r="AH286" s="183"/>
      <c r="AI286" s="183"/>
      <c r="AJ286" s="183"/>
      <c r="AK286" s="183"/>
      <c r="AL286" s="183"/>
      <c r="AM286" s="183"/>
      <c r="AN286" s="183"/>
      <c r="AO286" s="183"/>
      <c r="AP286" s="183"/>
    </row>
    <row r="287" spans="2:42" ht="15" hidden="1" customHeight="1">
      <c r="B287" s="183"/>
      <c r="C287" s="183"/>
      <c r="D287" s="183"/>
      <c r="E287" s="183"/>
      <c r="F287" s="183"/>
      <c r="G287" s="183"/>
      <c r="H287" s="183"/>
      <c r="I287" s="183"/>
      <c r="J287" s="183"/>
      <c r="K287" s="183"/>
      <c r="L287" s="183"/>
      <c r="M287" s="183"/>
      <c r="N287" s="183"/>
      <c r="O287" s="183"/>
      <c r="P287" s="183"/>
      <c r="Q287" s="183"/>
      <c r="R287" s="183"/>
      <c r="S287" s="183"/>
      <c r="T287" s="183"/>
      <c r="U287" s="183"/>
      <c r="V287" s="183"/>
      <c r="W287" s="183"/>
      <c r="X287" s="183"/>
      <c r="Y287" s="183"/>
      <c r="Z287" s="183"/>
      <c r="AA287" s="183"/>
      <c r="AB287" s="183"/>
      <c r="AC287" s="183"/>
      <c r="AD287" s="183"/>
      <c r="AE287" s="183"/>
      <c r="AF287" s="183"/>
      <c r="AG287" s="183"/>
      <c r="AH287" s="183"/>
      <c r="AI287" s="183"/>
      <c r="AJ287" s="183"/>
      <c r="AK287" s="183"/>
      <c r="AL287" s="183"/>
      <c r="AM287" s="183"/>
      <c r="AN287" s="183"/>
      <c r="AO287" s="183"/>
      <c r="AP287" s="183"/>
    </row>
    <row r="288" spans="2:42" ht="15" hidden="1" customHeight="1">
      <c r="B288" s="183"/>
      <c r="C288" s="183"/>
      <c r="D288" s="183"/>
      <c r="E288" s="183"/>
      <c r="F288" s="183"/>
      <c r="G288" s="183"/>
      <c r="H288" s="183"/>
      <c r="I288" s="183"/>
      <c r="J288" s="183"/>
      <c r="K288" s="183"/>
      <c r="L288" s="183"/>
      <c r="M288" s="183"/>
      <c r="N288" s="183"/>
      <c r="O288" s="183"/>
      <c r="P288" s="183"/>
      <c r="Q288" s="183"/>
      <c r="R288" s="183"/>
      <c r="S288" s="183"/>
      <c r="T288" s="183"/>
      <c r="U288" s="183"/>
      <c r="V288" s="183"/>
      <c r="W288" s="183"/>
      <c r="X288" s="183"/>
      <c r="Y288" s="183"/>
      <c r="Z288" s="183"/>
      <c r="AA288" s="183"/>
      <c r="AB288" s="183"/>
      <c r="AC288" s="183"/>
      <c r="AD288" s="183"/>
      <c r="AE288" s="183"/>
      <c r="AF288" s="183"/>
      <c r="AG288" s="183"/>
      <c r="AH288" s="183"/>
      <c r="AI288" s="183"/>
      <c r="AJ288" s="183"/>
      <c r="AK288" s="183"/>
      <c r="AL288" s="183"/>
      <c r="AM288" s="183"/>
      <c r="AN288" s="183"/>
      <c r="AO288" s="183"/>
      <c r="AP288" s="183"/>
    </row>
    <row r="289" spans="2:42" ht="15" hidden="1" customHeight="1">
      <c r="B289" s="183"/>
      <c r="C289" s="183"/>
      <c r="D289" s="183"/>
      <c r="E289" s="183"/>
      <c r="F289" s="183"/>
      <c r="G289" s="183"/>
      <c r="H289" s="183"/>
      <c r="I289" s="183"/>
      <c r="J289" s="183"/>
      <c r="K289" s="183"/>
      <c r="L289" s="183"/>
      <c r="M289" s="183"/>
      <c r="N289" s="183"/>
      <c r="O289" s="183"/>
      <c r="P289" s="183"/>
      <c r="Q289" s="183"/>
      <c r="R289" s="183"/>
      <c r="S289" s="183"/>
      <c r="T289" s="183"/>
      <c r="U289" s="183"/>
      <c r="V289" s="183"/>
      <c r="W289" s="183"/>
      <c r="X289" s="183"/>
      <c r="Y289" s="183"/>
      <c r="Z289" s="183"/>
      <c r="AA289" s="183"/>
      <c r="AB289" s="183"/>
      <c r="AC289" s="183"/>
      <c r="AD289" s="183"/>
      <c r="AE289" s="183"/>
      <c r="AF289" s="183"/>
      <c r="AG289" s="183"/>
      <c r="AH289" s="183"/>
      <c r="AI289" s="183"/>
      <c r="AJ289" s="183"/>
      <c r="AK289" s="183"/>
      <c r="AL289" s="183"/>
      <c r="AM289" s="183"/>
      <c r="AN289" s="183"/>
      <c r="AO289" s="183"/>
      <c r="AP289" s="183"/>
    </row>
    <row r="290" spans="2:42" ht="15" hidden="1" customHeight="1">
      <c r="B290" s="183"/>
      <c r="C290" s="183"/>
      <c r="D290" s="183"/>
      <c r="E290" s="183"/>
      <c r="F290" s="183"/>
      <c r="G290" s="183"/>
      <c r="H290" s="183"/>
      <c r="I290" s="183"/>
      <c r="J290" s="183"/>
      <c r="K290" s="183"/>
      <c r="L290" s="183"/>
      <c r="M290" s="183"/>
      <c r="N290" s="183"/>
      <c r="O290" s="183"/>
      <c r="P290" s="183"/>
      <c r="Q290" s="183"/>
      <c r="R290" s="183"/>
      <c r="S290" s="183"/>
      <c r="T290" s="183"/>
      <c r="U290" s="183"/>
      <c r="V290" s="183"/>
      <c r="W290" s="183"/>
      <c r="X290" s="183"/>
      <c r="Y290" s="183"/>
      <c r="Z290" s="183"/>
      <c r="AA290" s="183"/>
      <c r="AB290" s="183"/>
      <c r="AC290" s="183"/>
      <c r="AD290" s="183"/>
      <c r="AE290" s="183"/>
      <c r="AF290" s="183"/>
      <c r="AG290" s="183"/>
      <c r="AH290" s="183"/>
      <c r="AI290" s="183"/>
      <c r="AJ290" s="183"/>
      <c r="AK290" s="183"/>
      <c r="AL290" s="183"/>
      <c r="AM290" s="183"/>
      <c r="AN290" s="183"/>
      <c r="AO290" s="183"/>
      <c r="AP290" s="183"/>
    </row>
    <row r="291" spans="2:42" ht="15" hidden="1" customHeight="1">
      <c r="B291" s="183"/>
      <c r="C291" s="183"/>
      <c r="D291" s="183"/>
      <c r="E291" s="183"/>
      <c r="F291" s="183"/>
      <c r="G291" s="183"/>
      <c r="H291" s="183"/>
      <c r="I291" s="183"/>
      <c r="J291" s="183"/>
      <c r="K291" s="183"/>
      <c r="L291" s="183"/>
      <c r="M291" s="183"/>
      <c r="N291" s="183"/>
      <c r="O291" s="183"/>
      <c r="P291" s="183"/>
      <c r="Q291" s="183"/>
      <c r="R291" s="183"/>
      <c r="S291" s="183"/>
      <c r="T291" s="183"/>
      <c r="U291" s="183"/>
      <c r="V291" s="183"/>
      <c r="W291" s="183"/>
      <c r="X291" s="183"/>
      <c r="Y291" s="183"/>
      <c r="Z291" s="183"/>
      <c r="AA291" s="183"/>
      <c r="AB291" s="183"/>
      <c r="AC291" s="183"/>
      <c r="AD291" s="183"/>
      <c r="AE291" s="183"/>
      <c r="AF291" s="183"/>
      <c r="AG291" s="183"/>
      <c r="AH291" s="183"/>
      <c r="AI291" s="183"/>
      <c r="AJ291" s="183"/>
      <c r="AK291" s="183"/>
      <c r="AL291" s="183"/>
      <c r="AM291" s="183"/>
      <c r="AN291" s="183"/>
      <c r="AO291" s="183"/>
      <c r="AP291" s="183"/>
    </row>
    <row r="292" spans="2:42" ht="15" hidden="1" customHeight="1">
      <c r="B292" s="183"/>
      <c r="C292" s="183"/>
      <c r="D292" s="183"/>
      <c r="E292" s="183"/>
      <c r="F292" s="183"/>
      <c r="G292" s="183"/>
      <c r="H292" s="183"/>
      <c r="I292" s="183"/>
      <c r="J292" s="183"/>
      <c r="K292" s="183"/>
      <c r="L292" s="183"/>
      <c r="M292" s="183"/>
      <c r="N292" s="183"/>
      <c r="O292" s="183"/>
      <c r="P292" s="183"/>
      <c r="Q292" s="183"/>
      <c r="R292" s="183"/>
      <c r="S292" s="183"/>
      <c r="T292" s="183"/>
      <c r="U292" s="183"/>
      <c r="V292" s="183"/>
      <c r="W292" s="183"/>
      <c r="X292" s="183"/>
      <c r="Y292" s="183"/>
      <c r="Z292" s="183"/>
      <c r="AA292" s="183"/>
      <c r="AB292" s="183"/>
      <c r="AC292" s="183"/>
      <c r="AD292" s="183"/>
      <c r="AE292" s="183"/>
      <c r="AF292" s="183"/>
      <c r="AG292" s="183"/>
      <c r="AH292" s="183"/>
      <c r="AI292" s="183"/>
      <c r="AJ292" s="183"/>
      <c r="AK292" s="183"/>
      <c r="AL292" s="183"/>
      <c r="AM292" s="183"/>
      <c r="AN292" s="183"/>
      <c r="AO292" s="183"/>
      <c r="AP292" s="183"/>
    </row>
    <row r="293" spans="2:42" ht="15" hidden="1" customHeight="1">
      <c r="B293" s="183"/>
      <c r="C293" s="183"/>
      <c r="D293" s="183"/>
      <c r="E293" s="183"/>
      <c r="F293" s="183"/>
      <c r="G293" s="183"/>
      <c r="H293" s="183"/>
      <c r="I293" s="183"/>
      <c r="J293" s="183"/>
      <c r="K293" s="183"/>
      <c r="L293" s="183"/>
      <c r="M293" s="183"/>
      <c r="N293" s="183"/>
      <c r="O293" s="183"/>
      <c r="P293" s="183"/>
      <c r="Q293" s="183"/>
      <c r="R293" s="183"/>
      <c r="S293" s="183"/>
      <c r="T293" s="183"/>
      <c r="U293" s="183"/>
      <c r="V293" s="183"/>
      <c r="W293" s="183"/>
      <c r="X293" s="183"/>
      <c r="Y293" s="183"/>
      <c r="Z293" s="183"/>
      <c r="AA293" s="183"/>
      <c r="AB293" s="183"/>
      <c r="AC293" s="183"/>
      <c r="AD293" s="183"/>
      <c r="AE293" s="183"/>
      <c r="AF293" s="183"/>
      <c r="AG293" s="183"/>
      <c r="AH293" s="183"/>
      <c r="AI293" s="183"/>
      <c r="AJ293" s="183"/>
      <c r="AK293" s="183"/>
      <c r="AL293" s="183"/>
      <c r="AM293" s="183"/>
      <c r="AN293" s="183"/>
      <c r="AO293" s="183"/>
      <c r="AP293" s="183"/>
    </row>
    <row r="294" spans="2:42" ht="15" hidden="1" customHeight="1">
      <c r="B294" s="183"/>
      <c r="C294" s="183"/>
      <c r="D294" s="183"/>
      <c r="E294" s="183"/>
      <c r="F294" s="183"/>
      <c r="G294" s="183"/>
      <c r="H294" s="183"/>
      <c r="I294" s="183"/>
      <c r="J294" s="183"/>
      <c r="K294" s="183"/>
      <c r="L294" s="183"/>
      <c r="M294" s="183"/>
      <c r="N294" s="183"/>
      <c r="O294" s="183"/>
      <c r="P294" s="183"/>
      <c r="Q294" s="183"/>
      <c r="R294" s="183"/>
      <c r="S294" s="183"/>
      <c r="T294" s="183"/>
      <c r="U294" s="183"/>
      <c r="V294" s="183"/>
      <c r="W294" s="183"/>
      <c r="X294" s="183"/>
      <c r="Y294" s="183"/>
      <c r="Z294" s="183"/>
      <c r="AA294" s="183"/>
      <c r="AB294" s="183"/>
      <c r="AC294" s="183"/>
      <c r="AD294" s="183"/>
      <c r="AE294" s="183"/>
      <c r="AF294" s="183"/>
      <c r="AG294" s="183"/>
      <c r="AH294" s="183"/>
      <c r="AI294" s="183"/>
      <c r="AJ294" s="183"/>
      <c r="AK294" s="183"/>
      <c r="AL294" s="183"/>
      <c r="AM294" s="183"/>
      <c r="AN294" s="183"/>
      <c r="AO294" s="183"/>
      <c r="AP294" s="183"/>
    </row>
    <row r="295" spans="2:42" ht="15" hidden="1" customHeight="1">
      <c r="B295" s="183"/>
      <c r="C295" s="183"/>
      <c r="D295" s="183"/>
      <c r="E295" s="183"/>
      <c r="F295" s="183"/>
      <c r="G295" s="183"/>
      <c r="H295" s="183"/>
      <c r="I295" s="183"/>
      <c r="J295" s="183"/>
      <c r="K295" s="183"/>
      <c r="L295" s="183"/>
      <c r="M295" s="183"/>
      <c r="N295" s="183"/>
      <c r="O295" s="183"/>
      <c r="P295" s="183"/>
      <c r="Q295" s="183"/>
      <c r="R295" s="183"/>
      <c r="S295" s="183"/>
      <c r="T295" s="183"/>
      <c r="U295" s="183"/>
      <c r="V295" s="183"/>
      <c r="W295" s="183"/>
      <c r="X295" s="183"/>
      <c r="Y295" s="183"/>
      <c r="Z295" s="183"/>
      <c r="AA295" s="183"/>
      <c r="AB295" s="183"/>
      <c r="AC295" s="183"/>
      <c r="AD295" s="183"/>
      <c r="AE295" s="183"/>
      <c r="AF295" s="183"/>
      <c r="AG295" s="183"/>
      <c r="AH295" s="183"/>
      <c r="AI295" s="183"/>
      <c r="AJ295" s="183"/>
      <c r="AK295" s="183"/>
      <c r="AL295" s="183"/>
      <c r="AM295" s="183"/>
      <c r="AN295" s="183"/>
      <c r="AO295" s="183"/>
      <c r="AP295" s="183"/>
    </row>
    <row r="296" spans="2:42" ht="15" hidden="1" customHeight="1">
      <c r="B296" s="183"/>
      <c r="C296" s="183"/>
      <c r="D296" s="183"/>
      <c r="E296" s="183"/>
      <c r="F296" s="183"/>
      <c r="G296" s="183"/>
      <c r="H296" s="183"/>
      <c r="I296" s="183"/>
      <c r="J296" s="183"/>
      <c r="K296" s="183"/>
      <c r="L296" s="183"/>
      <c r="M296" s="183"/>
      <c r="N296" s="183"/>
      <c r="O296" s="183"/>
      <c r="P296" s="183"/>
      <c r="Q296" s="183"/>
      <c r="R296" s="183"/>
      <c r="S296" s="183"/>
      <c r="T296" s="183"/>
      <c r="U296" s="183"/>
      <c r="V296" s="183"/>
      <c r="W296" s="183"/>
      <c r="X296" s="183"/>
      <c r="Y296" s="183"/>
      <c r="Z296" s="183"/>
      <c r="AA296" s="183"/>
      <c r="AB296" s="183"/>
      <c r="AC296" s="183"/>
      <c r="AD296" s="183"/>
      <c r="AE296" s="183"/>
      <c r="AF296" s="183"/>
      <c r="AG296" s="183"/>
      <c r="AH296" s="183"/>
      <c r="AI296" s="183"/>
      <c r="AJ296" s="183"/>
      <c r="AK296" s="183"/>
      <c r="AL296" s="183"/>
      <c r="AM296" s="183"/>
      <c r="AN296" s="183"/>
      <c r="AO296" s="183"/>
      <c r="AP296" s="183"/>
    </row>
    <row r="297" spans="2:42" ht="15" hidden="1" customHeight="1">
      <c r="B297" s="183"/>
      <c r="C297" s="183"/>
      <c r="D297" s="183"/>
      <c r="E297" s="183"/>
      <c r="F297" s="183"/>
      <c r="G297" s="183"/>
      <c r="H297" s="183"/>
      <c r="I297" s="183"/>
      <c r="J297" s="183"/>
      <c r="K297" s="183"/>
      <c r="L297" s="183"/>
      <c r="M297" s="183"/>
      <c r="N297" s="183"/>
      <c r="O297" s="183"/>
      <c r="P297" s="183"/>
      <c r="Q297" s="183"/>
      <c r="R297" s="183"/>
      <c r="S297" s="183"/>
      <c r="T297" s="183"/>
      <c r="U297" s="183"/>
      <c r="V297" s="183"/>
      <c r="W297" s="183"/>
      <c r="X297" s="183"/>
      <c r="Y297" s="183"/>
      <c r="Z297" s="183"/>
      <c r="AA297" s="183"/>
      <c r="AB297" s="183"/>
      <c r="AC297" s="183"/>
      <c r="AD297" s="183"/>
      <c r="AE297" s="183"/>
      <c r="AF297" s="183"/>
      <c r="AG297" s="183"/>
      <c r="AH297" s="183"/>
      <c r="AI297" s="183"/>
      <c r="AJ297" s="183"/>
      <c r="AK297" s="183"/>
      <c r="AL297" s="183"/>
      <c r="AM297" s="183"/>
      <c r="AN297" s="183"/>
      <c r="AO297" s="183"/>
      <c r="AP297" s="183"/>
    </row>
    <row r="298" spans="2:42" ht="15" hidden="1" customHeight="1">
      <c r="B298" s="183"/>
      <c r="C298" s="183"/>
      <c r="D298" s="183"/>
      <c r="E298" s="183"/>
      <c r="F298" s="183"/>
      <c r="G298" s="183"/>
      <c r="H298" s="183"/>
      <c r="I298" s="183"/>
      <c r="J298" s="183"/>
      <c r="K298" s="183"/>
      <c r="L298" s="183"/>
      <c r="M298" s="183"/>
      <c r="N298" s="183"/>
      <c r="O298" s="183"/>
      <c r="P298" s="183"/>
      <c r="Q298" s="183"/>
      <c r="R298" s="183"/>
      <c r="S298" s="183"/>
      <c r="T298" s="183"/>
      <c r="U298" s="183"/>
      <c r="V298" s="183"/>
      <c r="W298" s="183"/>
      <c r="X298" s="183"/>
      <c r="Y298" s="183"/>
      <c r="Z298" s="183"/>
      <c r="AA298" s="183"/>
      <c r="AB298" s="183"/>
      <c r="AC298" s="183"/>
      <c r="AD298" s="183"/>
      <c r="AE298" s="183"/>
      <c r="AF298" s="183"/>
      <c r="AG298" s="183"/>
      <c r="AH298" s="183"/>
      <c r="AI298" s="183"/>
      <c r="AJ298" s="183"/>
      <c r="AK298" s="183"/>
      <c r="AL298" s="183"/>
      <c r="AM298" s="183"/>
      <c r="AN298" s="183"/>
      <c r="AO298" s="183"/>
      <c r="AP298" s="183"/>
    </row>
    <row r="299" spans="2:42" ht="15" hidden="1" customHeight="1">
      <c r="B299" s="183"/>
      <c r="C299" s="183"/>
      <c r="D299" s="183"/>
      <c r="E299" s="183"/>
      <c r="F299" s="183"/>
      <c r="G299" s="183"/>
      <c r="H299" s="183"/>
      <c r="I299" s="183"/>
      <c r="J299" s="183"/>
      <c r="K299" s="183"/>
      <c r="L299" s="183"/>
      <c r="M299" s="183"/>
      <c r="N299" s="183"/>
      <c r="O299" s="183"/>
      <c r="P299" s="183"/>
      <c r="Q299" s="183"/>
      <c r="R299" s="183"/>
      <c r="S299" s="183"/>
      <c r="T299" s="183"/>
      <c r="U299" s="183"/>
      <c r="V299" s="183"/>
      <c r="W299" s="183"/>
      <c r="X299" s="183"/>
      <c r="Y299" s="183"/>
      <c r="Z299" s="183"/>
      <c r="AA299" s="183"/>
      <c r="AB299" s="183"/>
      <c r="AC299" s="183"/>
      <c r="AD299" s="183"/>
      <c r="AE299" s="183"/>
      <c r="AF299" s="183"/>
      <c r="AG299" s="183"/>
      <c r="AH299" s="183"/>
      <c r="AI299" s="183"/>
      <c r="AJ299" s="183"/>
      <c r="AK299" s="183"/>
      <c r="AL299" s="183"/>
      <c r="AM299" s="183"/>
      <c r="AN299" s="183"/>
      <c r="AO299" s="183"/>
      <c r="AP299" s="183"/>
    </row>
    <row r="300" spans="2:42" ht="15" hidden="1" customHeight="1">
      <c r="B300" s="257"/>
      <c r="C300" s="258"/>
      <c r="D300" s="183"/>
      <c r="E300" s="183"/>
      <c r="F300" s="183"/>
      <c r="G300" s="183"/>
      <c r="H300" s="183"/>
      <c r="I300" s="183"/>
      <c r="J300" s="183"/>
      <c r="K300" s="183"/>
      <c r="L300" s="183"/>
      <c r="M300" s="183"/>
      <c r="N300" s="183"/>
      <c r="O300" s="183"/>
      <c r="P300" s="183"/>
      <c r="Q300" s="183"/>
      <c r="R300" s="183"/>
      <c r="S300" s="183"/>
      <c r="T300" s="183"/>
      <c r="U300" s="183"/>
      <c r="V300" s="183"/>
      <c r="W300" s="183"/>
      <c r="X300" s="183"/>
      <c r="Y300" s="183"/>
      <c r="Z300" s="183"/>
      <c r="AA300" s="183"/>
      <c r="AB300" s="183"/>
      <c r="AC300" s="183"/>
      <c r="AD300" s="183"/>
      <c r="AE300" s="183"/>
      <c r="AF300" s="183"/>
      <c r="AG300" s="183"/>
      <c r="AH300" s="183"/>
      <c r="AI300" s="183"/>
      <c r="AJ300" s="183"/>
      <c r="AK300" s="183"/>
      <c r="AL300" s="183"/>
      <c r="AM300" s="183"/>
      <c r="AN300" s="183"/>
      <c r="AO300" s="183"/>
      <c r="AP300" s="183"/>
    </row>
    <row r="301" spans="2:42" ht="15" hidden="1" customHeight="1">
      <c r="B301" s="184"/>
      <c r="C301" s="258"/>
      <c r="D301" s="183"/>
      <c r="E301" s="183"/>
      <c r="F301" s="183"/>
      <c r="G301" s="183"/>
      <c r="H301" s="183"/>
      <c r="I301" s="183"/>
      <c r="J301" s="183"/>
      <c r="K301" s="183"/>
      <c r="L301" s="183"/>
      <c r="M301" s="183"/>
      <c r="N301" s="183"/>
      <c r="O301" s="183"/>
      <c r="P301" s="183"/>
      <c r="Q301" s="183"/>
      <c r="R301" s="183"/>
      <c r="S301" s="183"/>
      <c r="T301" s="183"/>
      <c r="U301" s="183"/>
      <c r="V301" s="183"/>
      <c r="W301" s="183"/>
      <c r="X301" s="183"/>
      <c r="Y301" s="183"/>
      <c r="Z301" s="183"/>
      <c r="AA301" s="183"/>
      <c r="AB301" s="183"/>
      <c r="AC301" s="183"/>
      <c r="AD301" s="183"/>
      <c r="AE301" s="183"/>
      <c r="AF301" s="183"/>
      <c r="AG301" s="183"/>
      <c r="AH301" s="183"/>
      <c r="AI301" s="183"/>
      <c r="AJ301" s="183"/>
      <c r="AK301" s="183"/>
      <c r="AL301" s="183"/>
      <c r="AM301" s="183"/>
      <c r="AN301" s="183"/>
      <c r="AO301" s="258"/>
      <c r="AP301" s="183"/>
    </row>
    <row r="302" spans="2:42" ht="15" hidden="1" customHeight="1">
      <c r="B302" s="184"/>
      <c r="C302" s="258"/>
      <c r="D302" s="183"/>
      <c r="E302" s="183"/>
      <c r="F302" s="183"/>
      <c r="G302" s="183"/>
      <c r="H302" s="183"/>
      <c r="I302" s="183"/>
      <c r="J302" s="183"/>
      <c r="K302" s="183"/>
      <c r="L302" s="183"/>
      <c r="M302" s="183"/>
      <c r="N302" s="183"/>
      <c r="O302" s="183"/>
      <c r="P302" s="183"/>
      <c r="Q302" s="183"/>
      <c r="R302" s="183"/>
      <c r="S302" s="183"/>
      <c r="T302" s="183"/>
      <c r="U302" s="183"/>
      <c r="V302" s="183"/>
      <c r="W302" s="183"/>
      <c r="X302" s="183"/>
      <c r="Y302" s="183"/>
      <c r="Z302" s="183"/>
      <c r="AA302" s="183"/>
      <c r="AB302" s="183"/>
      <c r="AC302" s="183"/>
      <c r="AD302" s="183"/>
      <c r="AE302" s="183"/>
      <c r="AF302" s="183"/>
      <c r="AG302" s="183"/>
      <c r="AH302" s="183"/>
      <c r="AI302" s="183"/>
      <c r="AJ302" s="183"/>
      <c r="AK302" s="183"/>
      <c r="AL302" s="183"/>
      <c r="AM302" s="183"/>
      <c r="AN302" s="183"/>
      <c r="AO302" s="258"/>
      <c r="AP302" s="183"/>
    </row>
    <row r="303" spans="2:42" ht="15" hidden="1" customHeight="1">
      <c r="B303" s="184"/>
      <c r="C303" s="258"/>
      <c r="D303" s="183"/>
      <c r="E303" s="183"/>
      <c r="F303" s="183"/>
      <c r="G303" s="183"/>
      <c r="H303" s="183"/>
      <c r="I303" s="183"/>
      <c r="J303" s="183"/>
      <c r="K303" s="183"/>
      <c r="L303" s="183"/>
      <c r="M303" s="183"/>
      <c r="N303" s="183"/>
      <c r="O303" s="183"/>
      <c r="P303" s="183"/>
      <c r="Q303" s="183"/>
      <c r="R303" s="183"/>
      <c r="S303" s="183"/>
      <c r="T303" s="183"/>
      <c r="U303" s="183"/>
      <c r="V303" s="183"/>
      <c r="W303" s="183"/>
      <c r="X303" s="183"/>
      <c r="Y303" s="183"/>
      <c r="Z303" s="183"/>
      <c r="AA303" s="183"/>
      <c r="AB303" s="183"/>
      <c r="AC303" s="183"/>
      <c r="AD303" s="183"/>
      <c r="AE303" s="183"/>
      <c r="AF303" s="183"/>
      <c r="AG303" s="183"/>
      <c r="AH303" s="183"/>
      <c r="AI303" s="183"/>
      <c r="AJ303" s="183"/>
      <c r="AK303" s="183"/>
      <c r="AL303" s="183"/>
      <c r="AM303" s="183"/>
      <c r="AN303" s="183"/>
      <c r="AO303" s="258"/>
      <c r="AP303" s="183"/>
    </row>
    <row r="304" spans="2:42" ht="15" hidden="1" customHeight="1">
      <c r="B304" s="184"/>
      <c r="C304" s="259"/>
      <c r="AB304" s="183"/>
      <c r="AC304" s="183"/>
      <c r="AD304" s="183"/>
      <c r="AE304" s="183"/>
      <c r="AF304" s="183"/>
      <c r="AG304" s="183"/>
      <c r="AH304" s="183"/>
      <c r="AI304" s="183"/>
      <c r="AJ304" s="183"/>
      <c r="AK304" s="183"/>
      <c r="AL304" s="183"/>
      <c r="AM304" s="183"/>
      <c r="AN304" s="183"/>
      <c r="AO304" s="258"/>
    </row>
    <row r="305" spans="2:42" ht="15" hidden="1" customHeight="1">
      <c r="B305" s="184"/>
      <c r="C305" s="259"/>
      <c r="AO305" s="259"/>
    </row>
    <row r="306" spans="2:42" ht="15" hidden="1" customHeight="1">
      <c r="B306" s="183"/>
      <c r="C306" s="258"/>
      <c r="D306" s="183"/>
      <c r="E306" s="183"/>
      <c r="F306" s="183"/>
      <c r="G306" s="183"/>
      <c r="H306" s="183"/>
      <c r="I306" s="183"/>
      <c r="J306" s="183"/>
      <c r="K306" s="183"/>
      <c r="L306" s="183"/>
      <c r="M306" s="183"/>
      <c r="N306" s="183"/>
      <c r="O306" s="183"/>
      <c r="P306" s="183"/>
      <c r="Q306" s="183"/>
      <c r="R306" s="183"/>
      <c r="S306" s="183"/>
      <c r="T306" s="183"/>
      <c r="U306" s="183"/>
      <c r="V306" s="183"/>
      <c r="W306" s="183"/>
      <c r="X306" s="183"/>
      <c r="Y306" s="183"/>
      <c r="Z306" s="183"/>
      <c r="AA306" s="183"/>
      <c r="AO306" s="259"/>
      <c r="AP306" s="183"/>
    </row>
    <row r="307" spans="2:42" ht="15" hidden="1" customHeight="1">
      <c r="B307" s="183"/>
      <c r="C307" s="258"/>
      <c r="D307" s="183"/>
      <c r="E307" s="183"/>
      <c r="F307" s="183"/>
      <c r="G307" s="183"/>
      <c r="H307" s="183"/>
      <c r="I307" s="183"/>
      <c r="J307" s="183"/>
      <c r="K307" s="183"/>
      <c r="L307" s="183"/>
      <c r="M307" s="183"/>
      <c r="N307" s="183"/>
      <c r="O307" s="183"/>
      <c r="P307" s="183"/>
      <c r="Q307" s="183"/>
      <c r="R307" s="183"/>
      <c r="S307" s="183"/>
      <c r="T307" s="183"/>
      <c r="U307" s="183"/>
      <c r="V307" s="183"/>
      <c r="W307" s="183"/>
      <c r="X307" s="183"/>
      <c r="Y307" s="183"/>
      <c r="Z307" s="183"/>
      <c r="AA307" s="183"/>
      <c r="AB307" s="183"/>
      <c r="AC307" s="183"/>
      <c r="AD307" s="183"/>
      <c r="AE307" s="183"/>
      <c r="AF307" s="183"/>
      <c r="AG307" s="183"/>
      <c r="AH307" s="183"/>
      <c r="AI307" s="183"/>
      <c r="AJ307" s="183"/>
      <c r="AK307" s="183"/>
      <c r="AL307" s="183"/>
      <c r="AM307" s="183"/>
      <c r="AN307" s="183"/>
      <c r="AO307" s="258"/>
      <c r="AP307" s="183"/>
    </row>
    <row r="308" spans="2:42" ht="15" hidden="1" customHeight="1">
      <c r="B308" s="183"/>
      <c r="C308" s="258"/>
      <c r="D308" s="183"/>
      <c r="E308" s="183"/>
      <c r="F308" s="183"/>
      <c r="G308" s="183"/>
      <c r="H308" s="183"/>
      <c r="I308" s="183"/>
      <c r="J308" s="183"/>
      <c r="K308" s="183"/>
      <c r="L308" s="183"/>
      <c r="M308" s="183"/>
      <c r="N308" s="183"/>
      <c r="O308" s="183"/>
      <c r="P308" s="183"/>
      <c r="Q308" s="183"/>
      <c r="R308" s="183"/>
      <c r="S308" s="183"/>
      <c r="T308" s="183"/>
      <c r="U308" s="183"/>
      <c r="V308" s="183"/>
      <c r="W308" s="183"/>
      <c r="X308" s="183"/>
      <c r="Y308" s="183"/>
      <c r="Z308" s="183"/>
      <c r="AA308" s="183"/>
      <c r="AB308" s="183"/>
      <c r="AC308" s="183"/>
      <c r="AD308" s="183"/>
      <c r="AE308" s="183"/>
      <c r="AF308" s="183"/>
      <c r="AG308" s="183"/>
      <c r="AH308" s="183"/>
      <c r="AI308" s="183"/>
      <c r="AJ308" s="183"/>
      <c r="AK308" s="183"/>
      <c r="AL308" s="183"/>
      <c r="AM308" s="183"/>
      <c r="AN308" s="183"/>
      <c r="AO308" s="258"/>
      <c r="AP308" s="183"/>
    </row>
    <row r="309" spans="2:42" ht="15" hidden="1" customHeight="1">
      <c r="B309" s="183"/>
      <c r="C309" s="258"/>
      <c r="D309" s="183"/>
      <c r="E309" s="183"/>
      <c r="F309" s="183"/>
      <c r="G309" s="183"/>
      <c r="H309" s="183"/>
      <c r="I309" s="183"/>
      <c r="J309" s="183"/>
      <c r="K309" s="183"/>
      <c r="L309" s="183"/>
      <c r="M309" s="183"/>
      <c r="N309" s="183"/>
      <c r="O309" s="183"/>
      <c r="P309" s="183"/>
      <c r="Q309" s="183"/>
      <c r="R309" s="183"/>
      <c r="S309" s="183"/>
      <c r="T309" s="183"/>
      <c r="U309" s="183"/>
      <c r="V309" s="183"/>
      <c r="W309" s="183"/>
      <c r="X309" s="183"/>
      <c r="Y309" s="183"/>
      <c r="Z309" s="183"/>
      <c r="AA309" s="183"/>
      <c r="AB309" s="183"/>
      <c r="AC309" s="183"/>
      <c r="AD309" s="183"/>
      <c r="AE309" s="183"/>
      <c r="AF309" s="183"/>
      <c r="AG309" s="183"/>
      <c r="AH309" s="183"/>
      <c r="AI309" s="183"/>
      <c r="AJ309" s="183"/>
      <c r="AK309" s="183"/>
      <c r="AL309" s="183"/>
      <c r="AM309" s="183"/>
      <c r="AN309" s="183"/>
      <c r="AO309" s="258"/>
      <c r="AP309" s="183"/>
    </row>
    <row r="310" spans="2:42" ht="15" hidden="1" customHeight="1">
      <c r="B310" s="183"/>
      <c r="C310" s="183"/>
      <c r="D310" s="183"/>
      <c r="E310" s="183"/>
      <c r="F310" s="183"/>
      <c r="G310" s="183"/>
      <c r="H310" s="183"/>
      <c r="I310" s="183"/>
      <c r="J310" s="183"/>
      <c r="K310" s="183"/>
      <c r="L310" s="183"/>
      <c r="M310" s="183"/>
      <c r="N310" s="183"/>
      <c r="O310" s="183"/>
      <c r="P310" s="183"/>
      <c r="Q310" s="183"/>
      <c r="R310" s="183"/>
      <c r="S310" s="183"/>
      <c r="T310" s="183"/>
      <c r="U310" s="183"/>
      <c r="V310" s="183"/>
      <c r="W310" s="183"/>
      <c r="X310" s="183"/>
      <c r="Y310" s="183"/>
      <c r="Z310" s="183"/>
      <c r="AA310" s="183"/>
      <c r="AB310" s="183"/>
      <c r="AC310" s="183"/>
      <c r="AD310" s="183"/>
      <c r="AE310" s="183"/>
      <c r="AF310" s="183"/>
      <c r="AG310" s="183"/>
      <c r="AH310" s="183"/>
      <c r="AI310" s="183"/>
      <c r="AJ310" s="183"/>
      <c r="AK310" s="183"/>
      <c r="AL310" s="183"/>
      <c r="AM310" s="183"/>
      <c r="AN310" s="183"/>
      <c r="AO310" s="183"/>
      <c r="AP310" s="183"/>
    </row>
    <row r="311" spans="2:42" ht="15" hidden="1" customHeight="1">
      <c r="B311" s="183"/>
      <c r="C311" s="183"/>
      <c r="D311" s="183"/>
      <c r="E311" s="183"/>
      <c r="F311" s="183"/>
      <c r="G311" s="183"/>
      <c r="H311" s="183"/>
      <c r="I311" s="183"/>
      <c r="J311" s="183"/>
      <c r="K311" s="183"/>
      <c r="L311" s="183"/>
      <c r="M311" s="183"/>
      <c r="N311" s="183"/>
      <c r="O311" s="183"/>
      <c r="P311" s="183"/>
      <c r="Q311" s="183"/>
      <c r="R311" s="183"/>
      <c r="S311" s="183"/>
      <c r="T311" s="183"/>
      <c r="U311" s="183"/>
      <c r="V311" s="183"/>
      <c r="W311" s="183"/>
      <c r="X311" s="183"/>
      <c r="Y311" s="183"/>
      <c r="Z311" s="183"/>
      <c r="AA311" s="183"/>
      <c r="AB311" s="183"/>
      <c r="AC311" s="183"/>
      <c r="AD311" s="183"/>
      <c r="AE311" s="183"/>
      <c r="AF311" s="183"/>
      <c r="AG311" s="183"/>
      <c r="AH311" s="183"/>
      <c r="AI311" s="183"/>
      <c r="AJ311" s="183"/>
      <c r="AK311" s="183"/>
      <c r="AL311" s="183"/>
      <c r="AM311" s="183"/>
      <c r="AN311" s="183"/>
      <c r="AO311" s="183"/>
      <c r="AP311" s="183"/>
    </row>
    <row r="312" spans="2:42" ht="15" hidden="1" customHeight="1">
      <c r="AB312" s="183"/>
      <c r="AC312" s="183"/>
      <c r="AD312" s="183"/>
      <c r="AE312" s="183"/>
      <c r="AF312" s="183"/>
      <c r="AG312" s="183"/>
      <c r="AH312" s="183"/>
      <c r="AI312" s="183"/>
      <c r="AJ312" s="183"/>
      <c r="AK312" s="183"/>
      <c r="AL312" s="183"/>
      <c r="AM312" s="183"/>
      <c r="AN312" s="183"/>
      <c r="AO312" s="183"/>
    </row>
    <row r="313" spans="2:42" ht="15" hidden="1" customHeight="1"/>
    <row r="314" spans="2:42" ht="15" hidden="1" customHeight="1">
      <c r="B314" s="182"/>
      <c r="C314" s="182"/>
      <c r="D314" s="182"/>
      <c r="E314" s="182"/>
      <c r="F314" s="182"/>
      <c r="G314" s="182"/>
      <c r="H314" s="182"/>
      <c r="I314" s="182"/>
      <c r="J314" s="182"/>
      <c r="K314" s="182"/>
      <c r="L314" s="182"/>
      <c r="M314" s="182"/>
      <c r="N314" s="182"/>
      <c r="O314" s="182"/>
      <c r="P314" s="182"/>
      <c r="Q314" s="182"/>
      <c r="R314" s="182"/>
      <c r="S314" s="182"/>
      <c r="T314" s="182"/>
      <c r="U314" s="182"/>
      <c r="V314" s="182"/>
      <c r="W314" s="182"/>
      <c r="X314" s="182"/>
      <c r="Y314" s="182"/>
      <c r="Z314" s="182"/>
      <c r="AA314" s="182"/>
      <c r="AP314" s="182"/>
    </row>
    <row r="315" spans="2:42" ht="15" hidden="1" customHeight="1">
      <c r="B315" s="182"/>
      <c r="C315" s="182"/>
      <c r="D315" s="182"/>
      <c r="E315" s="182"/>
      <c r="F315" s="182"/>
      <c r="G315" s="182"/>
      <c r="H315" s="182"/>
      <c r="I315" s="182"/>
      <c r="J315" s="182"/>
      <c r="K315" s="182"/>
      <c r="L315" s="182"/>
      <c r="M315" s="182"/>
      <c r="N315" s="182"/>
      <c r="O315" s="182"/>
      <c r="P315" s="182"/>
      <c r="Q315" s="182"/>
      <c r="R315" s="182"/>
      <c r="S315" s="182"/>
      <c r="T315" s="182"/>
      <c r="U315" s="182"/>
      <c r="V315" s="182"/>
      <c r="W315" s="182"/>
      <c r="X315" s="182"/>
      <c r="Y315" s="182"/>
      <c r="Z315" s="182"/>
      <c r="AA315" s="182"/>
      <c r="AB315" s="182"/>
      <c r="AC315" s="182"/>
      <c r="AD315" s="182"/>
      <c r="AE315" s="182"/>
      <c r="AF315" s="182"/>
      <c r="AG315" s="182"/>
      <c r="AH315" s="182"/>
      <c r="AI315" s="182"/>
      <c r="AJ315" s="182"/>
      <c r="AL315" s="182"/>
      <c r="AM315" s="182"/>
      <c r="AN315" s="182"/>
      <c r="AO315" s="182"/>
      <c r="AP315" s="182"/>
    </row>
    <row r="316" spans="2:42" ht="15" hidden="1" customHeight="1">
      <c r="B316" s="182"/>
      <c r="C316" s="182"/>
      <c r="D316" s="182"/>
      <c r="E316" s="182"/>
      <c r="F316" s="182"/>
      <c r="G316" s="182"/>
      <c r="H316" s="182"/>
      <c r="I316" s="182"/>
      <c r="J316" s="182"/>
      <c r="K316" s="182"/>
      <c r="L316" s="182"/>
      <c r="M316" s="182"/>
      <c r="N316" s="182"/>
      <c r="O316" s="182"/>
      <c r="P316" s="182"/>
      <c r="Q316" s="182"/>
      <c r="R316" s="182"/>
      <c r="S316" s="182"/>
      <c r="T316" s="182"/>
      <c r="U316" s="182"/>
      <c r="V316" s="182"/>
      <c r="W316" s="182"/>
      <c r="X316" s="182"/>
      <c r="Y316" s="182"/>
      <c r="Z316" s="182"/>
      <c r="AA316" s="182"/>
      <c r="AB316" s="182"/>
      <c r="AC316" s="182"/>
      <c r="AD316" s="182"/>
      <c r="AE316" s="182"/>
      <c r="AF316" s="182"/>
      <c r="AG316" s="182"/>
      <c r="AH316" s="182"/>
      <c r="AI316" s="182"/>
      <c r="AJ316" s="182"/>
      <c r="AL316" s="182"/>
      <c r="AM316" s="182"/>
      <c r="AN316" s="182"/>
      <c r="AO316" s="182"/>
      <c r="AP316" s="182"/>
    </row>
    <row r="317" spans="2:42" ht="15" hidden="1" customHeight="1">
      <c r="B317" s="182"/>
      <c r="C317" s="182"/>
      <c r="D317" s="182"/>
      <c r="E317" s="182"/>
      <c r="F317" s="182"/>
      <c r="G317" s="182"/>
      <c r="H317" s="182"/>
      <c r="I317" s="182"/>
      <c r="J317" s="182"/>
      <c r="K317" s="182"/>
      <c r="L317" s="182"/>
      <c r="M317" s="182"/>
      <c r="N317" s="182"/>
      <c r="O317" s="182"/>
      <c r="P317" s="182"/>
      <c r="Q317" s="182"/>
      <c r="R317" s="182"/>
      <c r="S317" s="182"/>
      <c r="T317" s="182"/>
      <c r="U317" s="182"/>
      <c r="V317" s="182"/>
      <c r="W317" s="182"/>
      <c r="X317" s="182"/>
      <c r="Y317" s="182"/>
      <c r="Z317" s="182"/>
      <c r="AA317" s="182"/>
      <c r="AB317" s="182"/>
      <c r="AC317" s="182"/>
      <c r="AD317" s="182"/>
      <c r="AE317" s="182"/>
      <c r="AF317" s="182"/>
      <c r="AG317" s="182"/>
      <c r="AH317" s="182"/>
      <c r="AI317" s="182"/>
      <c r="AJ317" s="182"/>
      <c r="AL317" s="182"/>
      <c r="AM317" s="182"/>
      <c r="AN317" s="182"/>
      <c r="AO317" s="182"/>
      <c r="AP317" s="182"/>
    </row>
    <row r="318" spans="2:42" ht="15" hidden="1" customHeight="1">
      <c r="B318" s="182"/>
      <c r="C318" s="182"/>
      <c r="D318" s="182"/>
      <c r="E318" s="182"/>
      <c r="F318" s="182"/>
      <c r="G318" s="182"/>
      <c r="H318" s="182"/>
      <c r="I318" s="182"/>
      <c r="J318" s="182"/>
      <c r="K318" s="182"/>
      <c r="L318" s="182"/>
      <c r="M318" s="182"/>
      <c r="N318" s="182"/>
      <c r="O318" s="182"/>
      <c r="P318" s="182"/>
      <c r="Q318" s="182"/>
      <c r="R318" s="182"/>
      <c r="S318" s="182"/>
      <c r="T318" s="182"/>
      <c r="U318" s="182"/>
      <c r="V318" s="182"/>
      <c r="W318" s="182"/>
      <c r="X318" s="182"/>
      <c r="Y318" s="182"/>
      <c r="Z318" s="182"/>
      <c r="AA318" s="182"/>
      <c r="AB318" s="182"/>
      <c r="AC318" s="182"/>
      <c r="AD318" s="182"/>
      <c r="AE318" s="182"/>
      <c r="AF318" s="182"/>
      <c r="AG318" s="182"/>
      <c r="AH318" s="182"/>
      <c r="AI318" s="182"/>
      <c r="AJ318" s="182"/>
      <c r="AL318" s="182"/>
      <c r="AM318" s="182"/>
      <c r="AN318" s="182"/>
      <c r="AO318" s="182"/>
      <c r="AP318" s="182"/>
    </row>
    <row r="319" spans="2:42" ht="15" hidden="1" customHeight="1">
      <c r="B319" s="182"/>
      <c r="C319" s="182"/>
      <c r="D319" s="182"/>
      <c r="E319" s="182"/>
      <c r="F319" s="182"/>
      <c r="G319" s="182"/>
      <c r="H319" s="182"/>
      <c r="I319" s="182"/>
      <c r="J319" s="182"/>
      <c r="K319" s="182"/>
      <c r="L319" s="182"/>
      <c r="M319" s="182"/>
      <c r="N319" s="182"/>
      <c r="O319" s="182"/>
      <c r="P319" s="182"/>
      <c r="Q319" s="182"/>
      <c r="R319" s="182"/>
      <c r="S319" s="182"/>
      <c r="T319" s="182"/>
      <c r="U319" s="182"/>
      <c r="V319" s="182"/>
      <c r="W319" s="182"/>
      <c r="X319" s="182"/>
      <c r="Y319" s="182"/>
      <c r="Z319" s="182"/>
      <c r="AA319" s="182"/>
      <c r="AB319" s="182"/>
      <c r="AC319" s="182"/>
      <c r="AD319" s="182"/>
      <c r="AE319" s="182"/>
      <c r="AF319" s="182"/>
      <c r="AG319" s="182"/>
      <c r="AH319" s="182"/>
      <c r="AI319" s="182"/>
      <c r="AJ319" s="182"/>
      <c r="AL319" s="182"/>
      <c r="AM319" s="182"/>
      <c r="AN319" s="182"/>
      <c r="AO319" s="182"/>
      <c r="AP319" s="182"/>
    </row>
    <row r="320" spans="2:42" ht="15" hidden="1" customHeight="1">
      <c r="B320" s="182"/>
      <c r="C320" s="182"/>
      <c r="D320" s="182"/>
      <c r="E320" s="182"/>
      <c r="F320" s="182"/>
      <c r="G320" s="182"/>
      <c r="H320" s="182"/>
      <c r="I320" s="182"/>
      <c r="J320" s="182"/>
      <c r="K320" s="182"/>
      <c r="L320" s="182"/>
      <c r="M320" s="182"/>
      <c r="N320" s="182"/>
      <c r="O320" s="182"/>
      <c r="P320" s="182"/>
      <c r="Q320" s="182"/>
      <c r="R320" s="182"/>
      <c r="S320" s="182"/>
      <c r="T320" s="182"/>
      <c r="U320" s="182"/>
      <c r="V320" s="182"/>
      <c r="W320" s="182"/>
      <c r="X320" s="182"/>
      <c r="Y320" s="182"/>
      <c r="Z320" s="182"/>
      <c r="AA320" s="182"/>
      <c r="AB320" s="182"/>
      <c r="AC320" s="182"/>
      <c r="AD320" s="182"/>
      <c r="AE320" s="182"/>
      <c r="AF320" s="182"/>
      <c r="AG320" s="182"/>
      <c r="AH320" s="182"/>
      <c r="AI320" s="182"/>
      <c r="AJ320" s="182"/>
      <c r="AL320" s="182"/>
      <c r="AM320" s="182"/>
      <c r="AN320" s="182"/>
      <c r="AO320" s="182"/>
      <c r="AP320" s="182"/>
    </row>
    <row r="321" spans="2:42" ht="15" hidden="1" customHeight="1">
      <c r="B321" s="182"/>
      <c r="C321" s="182"/>
      <c r="D321" s="182"/>
      <c r="E321" s="182"/>
      <c r="F321" s="182"/>
      <c r="G321" s="182"/>
      <c r="H321" s="182"/>
      <c r="I321" s="182"/>
      <c r="J321" s="182"/>
      <c r="K321" s="182"/>
      <c r="L321" s="182"/>
      <c r="M321" s="182"/>
      <c r="N321" s="182"/>
      <c r="O321" s="182"/>
      <c r="P321" s="182"/>
      <c r="Q321" s="182"/>
      <c r="R321" s="182"/>
      <c r="S321" s="182"/>
      <c r="T321" s="182"/>
      <c r="U321" s="182"/>
      <c r="V321" s="182"/>
      <c r="W321" s="182"/>
      <c r="X321" s="182"/>
      <c r="Y321" s="182"/>
      <c r="Z321" s="182"/>
      <c r="AA321" s="182"/>
      <c r="AB321" s="182"/>
      <c r="AC321" s="182"/>
      <c r="AD321" s="182"/>
      <c r="AE321" s="182"/>
      <c r="AF321" s="182"/>
      <c r="AG321" s="182"/>
      <c r="AH321" s="182"/>
      <c r="AI321" s="182"/>
      <c r="AJ321" s="182"/>
      <c r="AL321" s="182"/>
      <c r="AM321" s="182"/>
      <c r="AN321" s="182"/>
      <c r="AO321" s="182"/>
      <c r="AP321" s="182"/>
    </row>
    <row r="322" spans="2:42" ht="15" hidden="1" customHeight="1">
      <c r="B322" s="182"/>
      <c r="C322" s="182"/>
      <c r="D322" s="182"/>
      <c r="E322" s="182"/>
      <c r="F322" s="182"/>
      <c r="G322" s="182"/>
      <c r="H322" s="182"/>
      <c r="I322" s="182"/>
      <c r="J322" s="182"/>
      <c r="K322" s="182"/>
      <c r="L322" s="182"/>
      <c r="M322" s="182"/>
      <c r="N322" s="182"/>
      <c r="O322" s="182"/>
      <c r="P322" s="182"/>
      <c r="Q322" s="182"/>
      <c r="R322" s="182"/>
      <c r="S322" s="182"/>
      <c r="T322" s="182"/>
      <c r="U322" s="182"/>
      <c r="V322" s="182"/>
      <c r="W322" s="182"/>
      <c r="X322" s="182"/>
      <c r="Y322" s="182"/>
      <c r="Z322" s="182"/>
      <c r="AA322" s="182"/>
      <c r="AB322" s="182"/>
      <c r="AC322" s="182"/>
      <c r="AD322" s="182"/>
      <c r="AE322" s="182"/>
      <c r="AF322" s="182"/>
      <c r="AG322" s="182"/>
      <c r="AH322" s="182"/>
      <c r="AI322" s="182"/>
      <c r="AJ322" s="182"/>
      <c r="AL322" s="182"/>
      <c r="AM322" s="182"/>
      <c r="AN322" s="182"/>
      <c r="AO322" s="182"/>
      <c r="AP322" s="182"/>
    </row>
    <row r="323" spans="2:42" ht="15" hidden="1" customHeight="1">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c r="Z323" s="189"/>
      <c r="AA323" s="189"/>
      <c r="AB323" s="182"/>
      <c r="AC323" s="182"/>
      <c r="AD323" s="182"/>
      <c r="AE323" s="182"/>
      <c r="AF323" s="182"/>
      <c r="AG323" s="182"/>
      <c r="AH323" s="182"/>
      <c r="AI323" s="182"/>
      <c r="AJ323" s="182"/>
      <c r="AL323" s="182"/>
      <c r="AM323" s="182"/>
      <c r="AN323" s="182"/>
      <c r="AO323" s="182"/>
      <c r="AP323" s="189"/>
    </row>
    <row r="324" spans="2:42" ht="15" hidden="1" customHeight="1">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9"/>
      <c r="AC324" s="189"/>
      <c r="AD324" s="189"/>
      <c r="AE324" s="189"/>
      <c r="AF324" s="189"/>
      <c r="AG324" s="189"/>
      <c r="AH324" s="189"/>
      <c r="AI324" s="189"/>
      <c r="AJ324" s="189"/>
      <c r="AL324" s="189"/>
      <c r="AM324" s="189"/>
      <c r="AN324" s="189"/>
      <c r="AO324" s="189"/>
      <c r="AP324" s="182"/>
    </row>
    <row r="325" spans="2:42" ht="15" hidden="1" customHeight="1">
      <c r="AB325" s="182"/>
      <c r="AC325" s="182"/>
      <c r="AD325" s="182"/>
      <c r="AE325" s="182"/>
      <c r="AF325" s="182"/>
      <c r="AG325" s="182"/>
      <c r="AH325" s="182"/>
      <c r="AI325" s="182"/>
      <c r="AJ325" s="182"/>
      <c r="AK325" s="182"/>
      <c r="AL325" s="182"/>
      <c r="AM325" s="182"/>
      <c r="AN325" s="182"/>
      <c r="AO325" s="182"/>
    </row>
    <row r="326" spans="2:42" ht="15" hidden="1" customHeight="1"/>
    <row r="327" spans="2:42" ht="15" hidden="1" customHeight="1"/>
    <row r="328" spans="2:42" ht="15" customHeight="1"/>
    <row r="329" spans="2:42" ht="15" customHeight="1"/>
    <row r="330" spans="2:42" ht="15" customHeight="1"/>
    <row r="331" spans="2:42" ht="15" customHeight="1"/>
    <row r="332" spans="2:42" ht="15" customHeight="1"/>
    <row r="333" spans="2:42" ht="15" customHeight="1"/>
    <row r="334" spans="2:42" ht="15" customHeight="1"/>
    <row r="335" spans="2:42" ht="15" hidden="1" customHeight="1"/>
    <row r="336" spans="2:42" ht="15" hidden="1" customHeight="1"/>
    <row r="337" ht="15" hidden="1" customHeight="1"/>
    <row r="338" ht="15" hidden="1" customHeight="1"/>
    <row r="339" ht="15" hidden="1" customHeight="1"/>
  </sheetData>
  <sheetProtection password="D38D" sheet="1" objects="1" scenarios="1"/>
  <mergeCells count="131">
    <mergeCell ref="A107:T107"/>
    <mergeCell ref="U107:AO107"/>
    <mergeCell ref="A108:T111"/>
    <mergeCell ref="U108:AO111"/>
    <mergeCell ref="AJ116:AO116"/>
    <mergeCell ref="A102:N105"/>
    <mergeCell ref="O102:AO103"/>
    <mergeCell ref="O104:AO105"/>
    <mergeCell ref="A112:T112"/>
    <mergeCell ref="U112:AO112"/>
    <mergeCell ref="A113:T113"/>
    <mergeCell ref="U113:AO113"/>
    <mergeCell ref="A115:T115"/>
    <mergeCell ref="U115:AO115"/>
    <mergeCell ref="A78:N93"/>
    <mergeCell ref="O78:AO79"/>
    <mergeCell ref="O80:AO81"/>
    <mergeCell ref="O82:AO83"/>
    <mergeCell ref="O84:AO85"/>
    <mergeCell ref="O86:AO87"/>
    <mergeCell ref="O88:AO89"/>
    <mergeCell ref="O90:AO91"/>
    <mergeCell ref="O92:AO93"/>
    <mergeCell ref="O98:AO99"/>
    <mergeCell ref="A94:N97"/>
    <mergeCell ref="O94:AO95"/>
    <mergeCell ref="O96:AO97"/>
    <mergeCell ref="A98:N101"/>
    <mergeCell ref="O100:AO101"/>
    <mergeCell ref="O70:AO71"/>
    <mergeCell ref="A74:N77"/>
    <mergeCell ref="O74:AO75"/>
    <mergeCell ref="O76:AO77"/>
    <mergeCell ref="A69:N69"/>
    <mergeCell ref="O69:AO69"/>
    <mergeCell ref="A70:N73"/>
    <mergeCell ref="O72:AO73"/>
    <mergeCell ref="C54:AO54"/>
    <mergeCell ref="C55:AO55"/>
    <mergeCell ref="C56:AO56"/>
    <mergeCell ref="A58:AO58"/>
    <mergeCell ref="C49:D49"/>
    <mergeCell ref="E49:F49"/>
    <mergeCell ref="G49:AO49"/>
    <mergeCell ref="A50:AO50"/>
    <mergeCell ref="C51:AO51"/>
    <mergeCell ref="C52:AO52"/>
    <mergeCell ref="C53:AO53"/>
    <mergeCell ref="AD25:AH25"/>
    <mergeCell ref="AI25:AJ25"/>
    <mergeCell ref="AK25:AM25"/>
    <mergeCell ref="AN25:AO25"/>
    <mergeCell ref="A26:M26"/>
    <mergeCell ref="N26:P26"/>
    <mergeCell ref="Q26:V26"/>
    <mergeCell ref="W26:AE26"/>
    <mergeCell ref="AF26:AO26"/>
    <mergeCell ref="A25:K25"/>
    <mergeCell ref="L25:M25"/>
    <mergeCell ref="N25:P25"/>
    <mergeCell ref="Q25:V25"/>
    <mergeCell ref="W25:AA25"/>
    <mergeCell ref="AB25:AC25"/>
    <mergeCell ref="A45:AO45"/>
    <mergeCell ref="A46:AO46"/>
    <mergeCell ref="C47:D47"/>
    <mergeCell ref="E47:F47"/>
    <mergeCell ref="G47:AO47"/>
    <mergeCell ref="A48:AO48"/>
    <mergeCell ref="AF21:AO21"/>
    <mergeCell ref="A22:H22"/>
    <mergeCell ref="I22:J22"/>
    <mergeCell ref="L22:U22"/>
    <mergeCell ref="W22:AE22"/>
    <mergeCell ref="AF22:AO22"/>
    <mergeCell ref="D21:J21"/>
    <mergeCell ref="L21:U21"/>
    <mergeCell ref="W21:AE21"/>
    <mergeCell ref="A23:V23"/>
    <mergeCell ref="W23:AE23"/>
    <mergeCell ref="AF23:AO23"/>
    <mergeCell ref="A24:M24"/>
    <mergeCell ref="N24:P24"/>
    <mergeCell ref="Q24:V24"/>
    <mergeCell ref="W24:AO24"/>
    <mergeCell ref="AM17:AO17"/>
    <mergeCell ref="A19:V19"/>
    <mergeCell ref="W19:AO19"/>
    <mergeCell ref="A20:B20"/>
    <mergeCell ref="C20:J20"/>
    <mergeCell ref="K20:K22"/>
    <mergeCell ref="L20:U20"/>
    <mergeCell ref="W20:AE20"/>
    <mergeCell ref="AF20:AO20"/>
    <mergeCell ref="A21:C21"/>
    <mergeCell ref="AE17:AL17"/>
    <mergeCell ref="I14:AD14"/>
    <mergeCell ref="AE14:AO14"/>
    <mergeCell ref="A15:D15"/>
    <mergeCell ref="E15:H15"/>
    <mergeCell ref="I15:T15"/>
    <mergeCell ref="U15:X15"/>
    <mergeCell ref="Y15:AD17"/>
    <mergeCell ref="AE15:AK15"/>
    <mergeCell ref="A16:D17"/>
    <mergeCell ref="A11:AO12"/>
    <mergeCell ref="AL4:AM4"/>
    <mergeCell ref="AN4:AO4"/>
    <mergeCell ref="AG5:AO5"/>
    <mergeCell ref="A7:K7"/>
    <mergeCell ref="E16:H17"/>
    <mergeCell ref="I16:T17"/>
    <mergeCell ref="U16:X17"/>
    <mergeCell ref="AE16:AK16"/>
    <mergeCell ref="AN16:AO16"/>
    <mergeCell ref="A8:D9"/>
    <mergeCell ref="E8:G9"/>
    <mergeCell ref="H8:K9"/>
    <mergeCell ref="L8:AO9"/>
    <mergeCell ref="A10:AO10"/>
    <mergeCell ref="AJ4:AK4"/>
    <mergeCell ref="A14:H14"/>
    <mergeCell ref="L7:AO7"/>
    <mergeCell ref="A59:AO68"/>
    <mergeCell ref="AG1:AK1"/>
    <mergeCell ref="AL1:AO1"/>
    <mergeCell ref="AG2:AI2"/>
    <mergeCell ref="AJ2:AK2"/>
    <mergeCell ref="AL2:AO3"/>
    <mergeCell ref="AG3:AK3"/>
    <mergeCell ref="AG4:AI4"/>
  </mergeCells>
  <conditionalFormatting sqref="AN15:AO15">
    <cfRule type="containsText" dxfId="66" priority="23" operator="containsText" text="0">
      <formula>NOT(ISERROR(SEARCH("0",AN15)))</formula>
    </cfRule>
    <cfRule type="containsText" dxfId="65" priority="24" operator="containsText" text="error">
      <formula>NOT(ISERROR(SEARCH("error",AN15)))</formula>
    </cfRule>
  </conditionalFormatting>
  <conditionalFormatting sqref="A18">
    <cfRule type="containsText" dxfId="64" priority="21" operator="containsText" text="0">
      <formula>NOT(ISERROR(SEARCH("0",A18)))</formula>
    </cfRule>
    <cfRule type="containsText" dxfId="63" priority="22" operator="containsText" text="Error eligio dos opciones en el Tipo de documento Normal y Complementaria">
      <formula>NOT(ISERROR(SEARCH("Error eligio dos opciones en el Tipo de documento Normal y Complementaria",A18)))</formula>
    </cfRule>
  </conditionalFormatting>
  <conditionalFormatting sqref="AA18">
    <cfRule type="containsText" dxfId="62" priority="19" operator="containsText" text="Error falta elegir el No. de complementaria">
      <formula>NOT(ISERROR(SEARCH("Error falta elegir el No. de complementaria",AA18)))</formula>
    </cfRule>
    <cfRule type="containsText" dxfId="61" priority="20" operator="containsText" text="0">
      <formula>NOT(ISERROR(SEARCH("0",AA18)))</formula>
    </cfRule>
  </conditionalFormatting>
  <conditionalFormatting sqref="Z13">
    <cfRule type="containsText" dxfId="60" priority="18" operator="containsText" text="Error falta capturar el No. de recepción">
      <formula>NOT(ISERROR(SEARCH("Error falta capturar el No. de recepción",Z13)))</formula>
    </cfRule>
  </conditionalFormatting>
  <conditionalFormatting sqref="A13">
    <cfRule type="containsText" dxfId="59" priority="17" operator="containsText" text="Error existe información capturada en conceptos de complementaria">
      <formula>NOT(ISERROR(SEARCH("Error existe información capturada en conceptos de complementaria",A13)))</formula>
    </cfRule>
  </conditionalFormatting>
  <conditionalFormatting sqref="C20:J20">
    <cfRule type="containsBlanks" dxfId="58" priority="16">
      <formula>LEN(TRIM(C20))=0</formula>
    </cfRule>
  </conditionalFormatting>
  <conditionalFormatting sqref="D21:J21">
    <cfRule type="containsBlanks" dxfId="57" priority="15">
      <formula>LEN(TRIM(D21))=0</formula>
    </cfRule>
  </conditionalFormatting>
  <conditionalFormatting sqref="I22:J22">
    <cfRule type="containsBlanks" dxfId="56" priority="14">
      <formula>LEN(TRIM(I22))=0</formula>
    </cfRule>
  </conditionalFormatting>
  <conditionalFormatting sqref="V20">
    <cfRule type="containsBlanks" dxfId="55" priority="13">
      <formula>LEN(TRIM(V20))=0</formula>
    </cfRule>
  </conditionalFormatting>
  <conditionalFormatting sqref="V21:V22">
    <cfRule type="containsBlanks" dxfId="54" priority="12">
      <formula>LEN(TRIM(V21))=0</formula>
    </cfRule>
  </conditionalFormatting>
  <conditionalFormatting sqref="AF20:AO20">
    <cfRule type="containsBlanks" dxfId="53" priority="11">
      <formula>LEN(TRIM(AF20))=0</formula>
    </cfRule>
  </conditionalFormatting>
  <conditionalFormatting sqref="AF21:AO21">
    <cfRule type="containsBlanks" dxfId="52" priority="10">
      <formula>LEN(TRIM(AF21))=0</formula>
    </cfRule>
  </conditionalFormatting>
  <conditionalFormatting sqref="AF22:AO22">
    <cfRule type="containsBlanks" dxfId="51" priority="9">
      <formula>LEN(TRIM(AF22))=0</formula>
    </cfRule>
  </conditionalFormatting>
  <conditionalFormatting sqref="AF23:AO23">
    <cfRule type="containsBlanks" dxfId="50" priority="8">
      <formula>LEN(TRIM(AF23))=0</formula>
    </cfRule>
  </conditionalFormatting>
  <conditionalFormatting sqref="AB25:AC25">
    <cfRule type="containsBlanks" dxfId="49" priority="7">
      <formula>LEN(TRIM(AB25))=0</formula>
    </cfRule>
  </conditionalFormatting>
  <conditionalFormatting sqref="AI25:AJ25">
    <cfRule type="containsBlanks" dxfId="48" priority="6">
      <formula>LEN(TRIM(AI25))=0</formula>
    </cfRule>
  </conditionalFormatting>
  <conditionalFormatting sqref="AF26:AO26">
    <cfRule type="containsBlanks" dxfId="47" priority="5">
      <formula>LEN(TRIM(AF26))=0</formula>
    </cfRule>
  </conditionalFormatting>
  <conditionalFormatting sqref="E47:F47">
    <cfRule type="containsBlanks" dxfId="46" priority="4">
      <formula>LEN(TRIM(E47))=0</formula>
    </cfRule>
  </conditionalFormatting>
  <conditionalFormatting sqref="E49:F49">
    <cfRule type="containsBlanks" dxfId="45" priority="3">
      <formula>LEN(TRIM(E49))=0</formula>
    </cfRule>
  </conditionalFormatting>
  <conditionalFormatting sqref="A59:AO68">
    <cfRule type="containsBlanks" dxfId="44" priority="1">
      <formula>LEN(TRIM(A59))=0</formula>
    </cfRule>
  </conditionalFormatting>
  <dataValidations count="23">
    <dataValidation type="date" allowBlank="1" showInputMessage="1" showErrorMessage="1" sqref="E16:H17">
      <formula1>41000</formula1>
      <formula2>AG2</formula2>
    </dataValidation>
    <dataValidation type="whole" allowBlank="1" showInputMessage="1" showErrorMessage="1" sqref="A16:D17">
      <formula1>0</formula1>
      <formula2>9999</formula2>
    </dataValidation>
    <dataValidation type="list" allowBlank="1" showInputMessage="1" showErrorMessage="1" sqref="AF26:AO26">
      <formula1>$J$118:$J$119</formula1>
    </dataValidation>
    <dataValidation type="list" allowBlank="1" showInputMessage="1" showErrorMessage="1" sqref="L25:M25">
      <formula1>$C$118:$C$129</formula1>
    </dataValidation>
    <dataValidation type="date" operator="greaterThan" allowBlank="1" showInputMessage="1" showErrorMessage="1" sqref="AF22:AO22">
      <formula1>40179</formula1>
    </dataValidation>
    <dataValidation type="date" operator="greaterThan" allowBlank="1" showInputMessage="1" showErrorMessage="1" sqref="D21:J21">
      <formula1>41000</formula1>
    </dataValidation>
    <dataValidation type="whole" operator="greaterThan" allowBlank="1" showInputMessage="1" showErrorMessage="1" sqref="AM17:AO17 E49:F49 E47:F47">
      <formula1>0</formula1>
    </dataValidation>
    <dataValidation type="list" allowBlank="1" showInputMessage="1" showErrorMessage="1" sqref="E8:G9">
      <formula1>$O$118:$O$243</formula1>
    </dataValidation>
    <dataValidation type="list" allowBlank="1" showInputMessage="1" showErrorMessage="1" sqref="A8:D9">
      <formula1>$N$118:$N$119</formula1>
    </dataValidation>
    <dataValidation type="list" allowBlank="1" showInputMessage="1" showErrorMessage="1" promptTitle="Asignado el Docuemtno a:" prompt="1 Manuel_x000a_2 Santiago_x000a_3 Tere_x000a_4 Luci_x000a_5 Mago_x000a_6 Rosy_x000a_7 Laura_x000a_8 Paty" sqref="AN4:AO4">
      <formula1>$K$118:$K$125</formula1>
    </dataValidation>
    <dataValidation type="time" allowBlank="1" showInputMessage="1" showErrorMessage="1" prompt="Hora de conclusión de la revisión" sqref="AJ4:AK4">
      <formula1>0.375</formula1>
      <formula2>0.625</formula2>
    </dataValidation>
    <dataValidation type="date" operator="greaterThan" allowBlank="1" showInputMessage="1" showErrorMessage="1" prompt="Fecha de conclusión de la revisión" sqref="AG4:AI4">
      <formula1>41000</formula1>
    </dataValidation>
    <dataValidation type="time" allowBlank="1" showInputMessage="1" showErrorMessage="1" prompt="Hora de incio de la revisión" sqref="AJ2:AK2">
      <formula1>0.375</formula1>
      <formula2>0.625</formula2>
    </dataValidation>
    <dataValidation type="date" operator="greaterThan" allowBlank="1" showInputMessage="1" showErrorMessage="1" prompt="Fecha de incio de la revisión" sqref="AG2:AI2">
      <formula1>41000</formula1>
    </dataValidation>
    <dataValidation type="list" allowBlank="1" showInputMessage="1" showErrorMessage="1" sqref="I16:T17">
      <formula1>$A$118:$A$120</formula1>
    </dataValidation>
    <dataValidation type="list" allowBlank="1" showInputMessage="1" showErrorMessage="1" prompt="Conclusión del analísis" sqref="AL2:AO3">
      <formula1>$F$118:$F$120</formula1>
    </dataValidation>
    <dataValidation type="list" allowBlank="1" showInputMessage="1" showErrorMessage="1" sqref="AF23">
      <formula1>$I$118:$I$121</formula1>
    </dataValidation>
    <dataValidation type="list" allowBlank="1" showInputMessage="1" showErrorMessage="1" sqref="AF20">
      <formula1>$H$118:$H$123</formula1>
    </dataValidation>
    <dataValidation type="list" allowBlank="1" showInputMessage="1" showErrorMessage="1" sqref="AH27:AH44">
      <formula1>$L$119:$L$120</formula1>
    </dataValidation>
    <dataValidation type="list" allowBlank="1" showInputMessage="1" showErrorMessage="1" sqref="I22:J22">
      <formula1>$G$118:$G$119</formula1>
    </dataValidation>
    <dataValidation type="list" allowBlank="1" showInputMessage="1" showErrorMessage="1" sqref="U16">
      <formula1>$B$118:$B$123</formula1>
    </dataValidation>
    <dataValidation type="list" allowBlank="1" showInputMessage="1" showErrorMessage="1" sqref="AL15:AL16 V20:V22">
      <formula1>$E$118</formula1>
    </dataValidation>
    <dataValidation type="list" allowBlank="1" showInputMessage="1" showErrorMessage="1" sqref="AN16">
      <formula1>$D$118:$D$120</formula1>
    </dataValidation>
  </dataValidations>
  <pageMargins left="0.78740157480314965" right="0.78740157480314965" top="0.78740157480314965" bottom="0.78740157480314965" header="0" footer="0"/>
  <pageSetup scale="69" orientation="portrait" r:id="rId1"/>
  <headerFooter>
    <oddHeader>&amp;C&amp;K00+000a</oddHeader>
    <oddFooter>&amp;C&amp;"Arial,Negrita"&amp;14&amp;K000000Página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A15517"/>
  </sheetPr>
  <dimension ref="A1:R140"/>
  <sheetViews>
    <sheetView showGridLines="0" showRowColHeaders="0" showRuler="0" topLeftCell="C1" zoomScalePageLayoutView="90" workbookViewId="0">
      <selection activeCell="M14" sqref="M14"/>
    </sheetView>
  </sheetViews>
  <sheetFormatPr baseColWidth="10" defaultColWidth="0" defaultRowHeight="15" zeroHeight="1"/>
  <cols>
    <col min="1" max="1" width="4.5703125" style="291" bestFit="1" customWidth="1"/>
    <col min="2" max="2" width="32.85546875" style="264" customWidth="1"/>
    <col min="3" max="3" width="14.28515625" style="265" customWidth="1"/>
    <col min="4" max="4" width="9.28515625" style="266" bestFit="1" customWidth="1"/>
    <col min="5" max="7" width="15" style="264" customWidth="1"/>
    <col min="8" max="8" width="11.42578125" style="264" customWidth="1"/>
    <col min="9" max="9" width="4.7109375" style="264" bestFit="1" customWidth="1"/>
    <col min="10" max="10" width="32.85546875" style="264" customWidth="1"/>
    <col min="11" max="11" width="14.28515625" style="264" customWidth="1"/>
    <col min="12" max="12" width="9.140625" style="302" bestFit="1" customWidth="1"/>
    <col min="13" max="15" width="15" style="264" customWidth="1"/>
    <col min="16" max="16" width="11.42578125" style="264" customWidth="1"/>
    <col min="17" max="17" width="11.42578125" style="264" hidden="1" customWidth="1"/>
    <col min="18" max="18" width="0" style="264" hidden="1" customWidth="1"/>
    <col min="19" max="16384" width="11.42578125" style="264" hidden="1"/>
  </cols>
  <sheetData>
    <row r="1" spans="1:17" ht="21" customHeight="1">
      <c r="A1" s="523" t="s">
        <v>605</v>
      </c>
      <c r="B1" s="523"/>
      <c r="C1" s="523"/>
      <c r="D1" s="523"/>
      <c r="E1" s="518" t="s">
        <v>1248</v>
      </c>
      <c r="F1" s="518" t="s">
        <v>1250</v>
      </c>
      <c r="G1" s="519" t="s">
        <v>1247</v>
      </c>
      <c r="I1" s="523" t="s">
        <v>605</v>
      </c>
      <c r="J1" s="523"/>
      <c r="K1" s="523"/>
      <c r="L1" s="523"/>
      <c r="M1" s="518" t="s">
        <v>1248</v>
      </c>
      <c r="N1" s="518" t="s">
        <v>1246</v>
      </c>
      <c r="O1" s="519" t="s">
        <v>1247</v>
      </c>
    </row>
    <row r="2" spans="1:17">
      <c r="A2" s="523"/>
      <c r="B2" s="523"/>
      <c r="C2" s="523"/>
      <c r="D2" s="523"/>
      <c r="E2" s="518"/>
      <c r="F2" s="518"/>
      <c r="G2" s="519"/>
      <c r="I2" s="523"/>
      <c r="J2" s="523"/>
      <c r="K2" s="523"/>
      <c r="L2" s="523"/>
      <c r="M2" s="518"/>
      <c r="N2" s="518"/>
      <c r="O2" s="519"/>
    </row>
    <row r="3" spans="1:17" ht="23.25">
      <c r="A3" s="524" t="s">
        <v>614</v>
      </c>
      <c r="B3" s="524"/>
      <c r="C3" s="524"/>
      <c r="D3" s="524"/>
      <c r="E3" s="524"/>
      <c r="F3" s="524"/>
      <c r="G3" s="524"/>
      <c r="I3" s="529" t="s">
        <v>615</v>
      </c>
      <c r="J3" s="529"/>
      <c r="K3" s="529"/>
      <c r="L3" s="529"/>
      <c r="M3" s="529"/>
      <c r="N3" s="529"/>
      <c r="O3" s="529"/>
    </row>
    <row r="4" spans="1:17">
      <c r="A4" s="520" t="s">
        <v>443</v>
      </c>
      <c r="B4" s="521"/>
      <c r="C4" s="521"/>
      <c r="D4" s="522"/>
      <c r="E4" s="260">
        <v>30860571</v>
      </c>
      <c r="F4" s="97">
        <f>'I-TI'!I3</f>
        <v>43700195</v>
      </c>
      <c r="G4" s="119">
        <f t="shared" ref="G4:G14" si="0">(F4-E4)/E4</f>
        <v>0.41605270362625502</v>
      </c>
      <c r="I4" s="530"/>
      <c r="J4" s="530"/>
      <c r="K4" s="530"/>
      <c r="L4" s="530"/>
      <c r="M4" s="530"/>
      <c r="N4" s="530"/>
      <c r="O4" s="530"/>
    </row>
    <row r="5" spans="1:17">
      <c r="A5" s="520" t="s">
        <v>429</v>
      </c>
      <c r="B5" s="521"/>
      <c r="C5" s="521"/>
      <c r="D5" s="522"/>
      <c r="E5" s="97"/>
      <c r="F5" s="97">
        <f>'I-TI'!I44</f>
        <v>0</v>
      </c>
      <c r="G5" s="119" t="e">
        <f t="shared" si="0"/>
        <v>#DIV/0!</v>
      </c>
      <c r="I5" s="534" t="s">
        <v>0</v>
      </c>
      <c r="J5" s="534"/>
      <c r="K5" s="534"/>
      <c r="L5" s="534"/>
      <c r="M5" s="260">
        <v>154558529</v>
      </c>
      <c r="N5" s="97">
        <f>'E-OG'!I3</f>
        <v>165430598</v>
      </c>
      <c r="O5" s="119">
        <f t="shared" ref="O5:O14" si="1">(N5-M5)/M5</f>
        <v>7.0342730811057338E-2</v>
      </c>
    </row>
    <row r="6" spans="1:17">
      <c r="A6" s="520" t="s">
        <v>424</v>
      </c>
      <c r="B6" s="521"/>
      <c r="C6" s="521"/>
      <c r="D6" s="522"/>
      <c r="E6" s="260">
        <v>16569692</v>
      </c>
      <c r="F6" s="97">
        <f>'I-TI'!I50</f>
        <v>0</v>
      </c>
      <c r="G6" s="119">
        <f t="shared" si="0"/>
        <v>-1</v>
      </c>
      <c r="I6" s="531" t="s">
        <v>32</v>
      </c>
      <c r="J6" s="532"/>
      <c r="K6" s="532"/>
      <c r="L6" s="533"/>
      <c r="M6" s="260">
        <v>23068313</v>
      </c>
      <c r="N6" s="97">
        <f>'E-OG'!I40</f>
        <v>26161267</v>
      </c>
      <c r="O6" s="119">
        <f t="shared" si="1"/>
        <v>0.13407803162719353</v>
      </c>
    </row>
    <row r="7" spans="1:17">
      <c r="A7" s="520" t="s">
        <v>422</v>
      </c>
      <c r="B7" s="521"/>
      <c r="C7" s="521"/>
      <c r="D7" s="522"/>
      <c r="E7" s="260">
        <v>19784020</v>
      </c>
      <c r="F7" s="97">
        <f>'I-TI'!I54</f>
        <v>32237562</v>
      </c>
      <c r="G7" s="119">
        <f t="shared" si="0"/>
        <v>0.62947479834735309</v>
      </c>
      <c r="I7" s="531" t="s">
        <v>89</v>
      </c>
      <c r="J7" s="532"/>
      <c r="K7" s="532"/>
      <c r="L7" s="533"/>
      <c r="M7" s="260">
        <v>30759319</v>
      </c>
      <c r="N7" s="97">
        <f>'E-OG'!I105</f>
        <v>32155625</v>
      </c>
      <c r="O7" s="119">
        <f t="shared" si="1"/>
        <v>4.5394568065697423E-2</v>
      </c>
    </row>
    <row r="8" spans="1:17">
      <c r="A8" s="520" t="s">
        <v>552</v>
      </c>
      <c r="B8" s="521"/>
      <c r="C8" s="521"/>
      <c r="D8" s="522"/>
      <c r="E8" s="260">
        <v>6963605</v>
      </c>
      <c r="F8" s="97">
        <f>'I-TI'!I172</f>
        <v>25629043</v>
      </c>
      <c r="G8" s="119">
        <f t="shared" si="0"/>
        <v>2.6804274510113655</v>
      </c>
      <c r="I8" s="531" t="s">
        <v>149</v>
      </c>
      <c r="J8" s="532"/>
      <c r="K8" s="532"/>
      <c r="L8" s="533"/>
      <c r="M8" s="260">
        <v>20253213</v>
      </c>
      <c r="N8" s="97">
        <f>'E-OG'!I190</f>
        <v>22393117</v>
      </c>
      <c r="O8" s="119">
        <f t="shared" si="1"/>
        <v>0.10565750728044977</v>
      </c>
    </row>
    <row r="9" spans="1:17">
      <c r="A9" s="520" t="s">
        <v>554</v>
      </c>
      <c r="B9" s="521"/>
      <c r="C9" s="521"/>
      <c r="D9" s="522"/>
      <c r="E9" s="260"/>
      <c r="F9" s="97">
        <f>'I-TI'!I201</f>
        <v>6862355</v>
      </c>
      <c r="G9" s="119" t="e">
        <f t="shared" si="0"/>
        <v>#DIV/0!</v>
      </c>
      <c r="I9" s="531" t="s">
        <v>760</v>
      </c>
      <c r="J9" s="532"/>
      <c r="K9" s="532"/>
      <c r="L9" s="533"/>
      <c r="M9" s="260">
        <v>1156403</v>
      </c>
      <c r="N9" s="97">
        <f>'E-OG'!I249</f>
        <v>483969</v>
      </c>
      <c r="O9" s="119">
        <f t="shared" si="1"/>
        <v>-0.58148759558735141</v>
      </c>
    </row>
    <row r="10" spans="1:17">
      <c r="A10" s="525" t="s">
        <v>583</v>
      </c>
      <c r="B10" s="525"/>
      <c r="C10" s="525"/>
      <c r="D10" s="525"/>
      <c r="E10" s="97"/>
      <c r="F10" s="97">
        <f>'I-TI'!I224</f>
        <v>0</v>
      </c>
      <c r="G10" s="119" t="e">
        <f t="shared" si="0"/>
        <v>#DIV/0!</v>
      </c>
      <c r="I10" s="531" t="s">
        <v>598</v>
      </c>
      <c r="J10" s="532"/>
      <c r="K10" s="532"/>
      <c r="L10" s="533"/>
      <c r="M10" s="260">
        <v>17087049</v>
      </c>
      <c r="N10" s="97">
        <f>'E-OG'!I308</f>
        <v>15288436</v>
      </c>
      <c r="O10" s="119">
        <f t="shared" si="1"/>
        <v>-0.10526176872320082</v>
      </c>
    </row>
    <row r="11" spans="1:17">
      <c r="A11" s="525" t="s">
        <v>255</v>
      </c>
      <c r="B11" s="525"/>
      <c r="C11" s="525"/>
      <c r="D11" s="525"/>
      <c r="E11" s="260">
        <v>195409566</v>
      </c>
      <c r="F11" s="97">
        <f>'I-TI'!I237</f>
        <v>185110344</v>
      </c>
      <c r="G11" s="119">
        <f t="shared" si="0"/>
        <v>-5.2705823009708747E-2</v>
      </c>
      <c r="I11" s="531" t="s">
        <v>227</v>
      </c>
      <c r="J11" s="532"/>
      <c r="K11" s="532"/>
      <c r="L11" s="533"/>
      <c r="M11" s="260"/>
      <c r="N11" s="97">
        <f>'E-OG'!I330</f>
        <v>0</v>
      </c>
      <c r="O11" s="119" t="e">
        <f t="shared" si="1"/>
        <v>#DIV/0!</v>
      </c>
    </row>
    <row r="12" spans="1:17">
      <c r="A12" s="525" t="s">
        <v>1251</v>
      </c>
      <c r="B12" s="525"/>
      <c r="C12" s="525"/>
      <c r="D12" s="525"/>
      <c r="E12" s="260"/>
      <c r="F12" s="97">
        <f>'I-TI'!I251</f>
        <v>17325</v>
      </c>
      <c r="G12" s="119" t="e">
        <f t="shared" si="0"/>
        <v>#DIV/0!</v>
      </c>
      <c r="I12" s="531" t="s">
        <v>255</v>
      </c>
      <c r="J12" s="532"/>
      <c r="K12" s="532"/>
      <c r="L12" s="533"/>
      <c r="M12" s="97"/>
      <c r="N12" s="97">
        <f>'E-OG'!I378</f>
        <v>0</v>
      </c>
      <c r="O12" s="119" t="e">
        <f t="shared" si="1"/>
        <v>#DIV/0!</v>
      </c>
    </row>
    <row r="13" spans="1:17">
      <c r="A13" s="525" t="s">
        <v>560</v>
      </c>
      <c r="B13" s="525"/>
      <c r="C13" s="525"/>
      <c r="D13" s="525"/>
      <c r="E13" s="260"/>
      <c r="F13" s="97">
        <f>'I-TI'!I271</f>
        <v>0</v>
      </c>
      <c r="G13" s="119" t="e">
        <f t="shared" si="0"/>
        <v>#DIV/0!</v>
      </c>
      <c r="I13" s="531" t="s">
        <v>307</v>
      </c>
      <c r="J13" s="532"/>
      <c r="K13" s="532"/>
      <c r="L13" s="533"/>
      <c r="M13" s="260">
        <v>22704628</v>
      </c>
      <c r="N13" s="97">
        <f>'E-OG'!I396</f>
        <v>31030155</v>
      </c>
      <c r="O13" s="119">
        <f t="shared" si="1"/>
        <v>0.36668854473193746</v>
      </c>
    </row>
    <row r="14" spans="1:17" ht="15.75">
      <c r="A14" s="526" t="s">
        <v>568</v>
      </c>
      <c r="B14" s="527"/>
      <c r="C14" s="527"/>
      <c r="D14" s="528"/>
      <c r="E14" s="98">
        <f>SUM(E4:E13)</f>
        <v>269587454</v>
      </c>
      <c r="F14" s="100">
        <f>SUM(F4:F13)</f>
        <v>293556824</v>
      </c>
      <c r="G14" s="120">
        <f t="shared" si="0"/>
        <v>8.8911296294967787E-2</v>
      </c>
      <c r="I14" s="535" t="s">
        <v>547</v>
      </c>
      <c r="J14" s="536"/>
      <c r="K14" s="536"/>
      <c r="L14" s="537"/>
      <c r="M14" s="99">
        <f>SUM(M5:M13)</f>
        <v>269587454</v>
      </c>
      <c r="N14" s="99">
        <f>SUM(N5:N13)</f>
        <v>292943167</v>
      </c>
      <c r="O14" s="121">
        <f t="shared" si="1"/>
        <v>8.6635014550788411E-2</v>
      </c>
    </row>
    <row r="15" spans="1:17">
      <c r="A15" s="264"/>
      <c r="L15" s="264"/>
    </row>
    <row r="16" spans="1:17" ht="21">
      <c r="A16" s="516" t="s">
        <v>980</v>
      </c>
      <c r="B16" s="516"/>
      <c r="C16" s="516"/>
      <c r="D16" s="516"/>
      <c r="E16" s="516"/>
      <c r="F16" s="516"/>
      <c r="G16" s="516"/>
      <c r="H16" s="516"/>
      <c r="I16" s="517" t="s">
        <v>1249</v>
      </c>
      <c r="J16" s="517"/>
      <c r="K16" s="517"/>
      <c r="L16" s="517"/>
      <c r="M16" s="517"/>
      <c r="N16" s="517"/>
      <c r="O16" s="517"/>
      <c r="P16" s="517"/>
      <c r="Q16" s="517"/>
    </row>
    <row r="17" spans="1:17">
      <c r="A17" s="267" t="s">
        <v>567</v>
      </c>
      <c r="B17" s="268" t="s">
        <v>447</v>
      </c>
      <c r="C17" s="269" t="s">
        <v>623</v>
      </c>
      <c r="D17" s="270" t="s">
        <v>1245</v>
      </c>
      <c r="E17" s="271"/>
      <c r="F17" s="271"/>
      <c r="G17" s="271"/>
      <c r="H17" s="271"/>
      <c r="I17" s="272" t="s">
        <v>603</v>
      </c>
      <c r="J17" s="272" t="s">
        <v>447</v>
      </c>
      <c r="K17" s="273" t="s">
        <v>623</v>
      </c>
      <c r="L17" s="274" t="s">
        <v>1245</v>
      </c>
    </row>
    <row r="18" spans="1:17" ht="52.5" customHeight="1">
      <c r="A18" s="275">
        <v>1</v>
      </c>
      <c r="B18" s="276" t="s">
        <v>593</v>
      </c>
      <c r="C18" s="277">
        <f>SUM(F4:F10)</f>
        <v>108429155</v>
      </c>
      <c r="D18" s="278">
        <f>C18/$C$21</f>
        <v>0.36936342859466281</v>
      </c>
      <c r="I18" s="279">
        <v>1</v>
      </c>
      <c r="J18" s="280" t="s">
        <v>600</v>
      </c>
      <c r="K18" s="281">
        <f>SUM(N5:N8)</f>
        <v>246140607</v>
      </c>
      <c r="L18" s="282">
        <f>K18/$K$21</f>
        <v>0.84023331051104533</v>
      </c>
    </row>
    <row r="19" spans="1:17" ht="52.5" customHeight="1">
      <c r="A19" s="275">
        <v>2</v>
      </c>
      <c r="B19" s="276" t="s">
        <v>631</v>
      </c>
      <c r="C19" s="277">
        <f>SUM(F11:F12)</f>
        <v>185127669</v>
      </c>
      <c r="D19" s="278">
        <f>C19/$C$21</f>
        <v>0.63063657140533713</v>
      </c>
      <c r="I19" s="279">
        <v>2</v>
      </c>
      <c r="J19" s="280" t="s">
        <v>601</v>
      </c>
      <c r="K19" s="281">
        <f>SUM(N9:N11)</f>
        <v>15772405</v>
      </c>
      <c r="L19" s="282">
        <f>K19/$K$21</f>
        <v>5.3841177322972E-2</v>
      </c>
    </row>
    <row r="20" spans="1:17" ht="52.5" customHeight="1">
      <c r="A20" s="275">
        <v>3</v>
      </c>
      <c r="B20" s="276" t="s">
        <v>624</v>
      </c>
      <c r="C20" s="277">
        <f>F13</f>
        <v>0</v>
      </c>
      <c r="D20" s="278">
        <f>C20/$C$21</f>
        <v>0</v>
      </c>
      <c r="I20" s="279">
        <v>3</v>
      </c>
      <c r="J20" s="280" t="s">
        <v>602</v>
      </c>
      <c r="K20" s="281">
        <f>N13</f>
        <v>31030155</v>
      </c>
      <c r="L20" s="282">
        <f>K20/$K$21</f>
        <v>0.1059255121659827</v>
      </c>
    </row>
    <row r="21" spans="1:17">
      <c r="A21" s="283"/>
      <c r="B21" s="284" t="s">
        <v>519</v>
      </c>
      <c r="C21" s="285">
        <f>SUM(C18:C20)</f>
        <v>293556824</v>
      </c>
      <c r="D21" s="286">
        <f>SUM(D18:D20)</f>
        <v>1</v>
      </c>
      <c r="I21" s="287"/>
      <c r="J21" s="288" t="s">
        <v>519</v>
      </c>
      <c r="K21" s="289">
        <f>SUM(K18:K20)</f>
        <v>292943167</v>
      </c>
      <c r="L21" s="290">
        <f>SUM(L18:L20)</f>
        <v>1</v>
      </c>
    </row>
    <row r="22" spans="1:17">
      <c r="L22" s="264"/>
    </row>
    <row r="23" spans="1:17" ht="21">
      <c r="A23" s="516" t="s">
        <v>592</v>
      </c>
      <c r="B23" s="516"/>
      <c r="C23" s="516"/>
      <c r="D23" s="516"/>
      <c r="E23" s="516"/>
      <c r="F23" s="516"/>
      <c r="G23" s="516"/>
      <c r="H23" s="516"/>
      <c r="I23" s="517" t="s">
        <v>592</v>
      </c>
      <c r="J23" s="517"/>
      <c r="K23" s="517"/>
      <c r="L23" s="517"/>
      <c r="M23" s="517"/>
      <c r="N23" s="517"/>
      <c r="O23" s="517"/>
      <c r="P23" s="517"/>
      <c r="Q23" s="517"/>
    </row>
    <row r="24" spans="1:17">
      <c r="A24" s="292" t="s">
        <v>536</v>
      </c>
      <c r="B24" s="292" t="s">
        <v>447</v>
      </c>
      <c r="C24" s="293" t="s">
        <v>623</v>
      </c>
      <c r="D24" s="294" t="s">
        <v>1245</v>
      </c>
      <c r="E24" s="271"/>
      <c r="F24" s="271"/>
      <c r="G24" s="271"/>
      <c r="H24" s="271"/>
      <c r="I24" s="272" t="s">
        <v>603</v>
      </c>
      <c r="J24" s="272" t="s">
        <v>447</v>
      </c>
      <c r="K24" s="273" t="s">
        <v>623</v>
      </c>
      <c r="L24" s="274" t="s">
        <v>1245</v>
      </c>
    </row>
    <row r="25" spans="1:17" ht="33.75" customHeight="1">
      <c r="A25" s="275">
        <v>100</v>
      </c>
      <c r="B25" s="295" t="s">
        <v>531</v>
      </c>
      <c r="C25" s="296">
        <f>'I-TI'!C278</f>
        <v>235467844</v>
      </c>
      <c r="D25" s="278">
        <f>C25/$C$30</f>
        <v>0.80212015102057377</v>
      </c>
      <c r="I25" s="279">
        <v>100</v>
      </c>
      <c r="J25" s="280" t="s">
        <v>531</v>
      </c>
      <c r="K25" s="297">
        <f>'E-OG'!C428</f>
        <v>234854187</v>
      </c>
      <c r="L25" s="282">
        <f>K25/$K$30</f>
        <v>0.80170563254680727</v>
      </c>
    </row>
    <row r="26" spans="1:17" ht="33.75" customHeight="1">
      <c r="A26" s="275">
        <v>200</v>
      </c>
      <c r="B26" s="295" t="s">
        <v>355</v>
      </c>
      <c r="C26" s="296">
        <f>'I-TI'!D278+'I-TI'!E278</f>
        <v>58088980</v>
      </c>
      <c r="D26" s="278">
        <f>C26/$C$30</f>
        <v>0.1978798489794262</v>
      </c>
      <c r="I26" s="279">
        <v>200</v>
      </c>
      <c r="J26" s="280" t="s">
        <v>355</v>
      </c>
      <c r="K26" s="297">
        <f>'E-OG'!D428+'E-OG'!E428</f>
        <v>58088980</v>
      </c>
      <c r="L26" s="282">
        <f>K26/$K$30</f>
        <v>0.19829436745319273</v>
      </c>
    </row>
    <row r="27" spans="1:17" ht="33.75" customHeight="1">
      <c r="A27" s="275">
        <v>300</v>
      </c>
      <c r="B27" s="295" t="s">
        <v>533</v>
      </c>
      <c r="C27" s="296">
        <f>'I-TI'!F278</f>
        <v>0</v>
      </c>
      <c r="D27" s="278">
        <f>C27/$C$30</f>
        <v>0</v>
      </c>
      <c r="I27" s="279">
        <v>300</v>
      </c>
      <c r="J27" s="280" t="s">
        <v>533</v>
      </c>
      <c r="K27" s="297">
        <f>'E-OG'!F428</f>
        <v>0</v>
      </c>
      <c r="L27" s="282">
        <f>K27/$K$30</f>
        <v>0</v>
      </c>
    </row>
    <row r="28" spans="1:17" ht="33.75" customHeight="1">
      <c r="A28" s="275">
        <v>400</v>
      </c>
      <c r="B28" s="295" t="s">
        <v>534</v>
      </c>
      <c r="C28" s="296">
        <f>'I-TI'!G278</f>
        <v>0</v>
      </c>
      <c r="D28" s="278">
        <f>C28/$C$30</f>
        <v>0</v>
      </c>
      <c r="I28" s="279">
        <v>400</v>
      </c>
      <c r="J28" s="280" t="s">
        <v>534</v>
      </c>
      <c r="K28" s="297">
        <f>'E-OG'!G428</f>
        <v>0</v>
      </c>
      <c r="L28" s="282">
        <f>K28/$K$30</f>
        <v>0</v>
      </c>
    </row>
    <row r="29" spans="1:17" ht="33.75" customHeight="1">
      <c r="A29" s="275">
        <v>900</v>
      </c>
      <c r="B29" s="295" t="s">
        <v>535</v>
      </c>
      <c r="C29" s="296">
        <f>'I-TI'!H278</f>
        <v>0</v>
      </c>
      <c r="D29" s="278">
        <f>C29/$C$30</f>
        <v>0</v>
      </c>
      <c r="I29" s="279">
        <v>900</v>
      </c>
      <c r="J29" s="280" t="s">
        <v>535</v>
      </c>
      <c r="K29" s="297">
        <f>'E-OG'!H428</f>
        <v>0</v>
      </c>
      <c r="L29" s="282">
        <f>K29/$K$30</f>
        <v>0</v>
      </c>
    </row>
    <row r="30" spans="1:17">
      <c r="A30" s="283"/>
      <c r="B30" s="284" t="s">
        <v>519</v>
      </c>
      <c r="C30" s="285">
        <f>SUM(C25:C29)</f>
        <v>293556824</v>
      </c>
      <c r="D30" s="298">
        <f>SUM(D25:D29)</f>
        <v>1</v>
      </c>
      <c r="I30" s="299"/>
      <c r="J30" s="288" t="s">
        <v>519</v>
      </c>
      <c r="K30" s="300">
        <f>SUM(K25:K29)</f>
        <v>292943167</v>
      </c>
      <c r="L30" s="301">
        <f>SUM(L25:L29)</f>
        <v>1</v>
      </c>
    </row>
    <row r="31" spans="1:17"/>
    <row r="32" spans="1:17"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sheetProtection password="D38D" sheet="1" objects="1" scenarios="1"/>
  <mergeCells count="35">
    <mergeCell ref="I12:L12"/>
    <mergeCell ref="I13:L13"/>
    <mergeCell ref="I14:L14"/>
    <mergeCell ref="I7:L7"/>
    <mergeCell ref="I8:L8"/>
    <mergeCell ref="I9:L9"/>
    <mergeCell ref="I10:L10"/>
    <mergeCell ref="I11:L11"/>
    <mergeCell ref="M1:M2"/>
    <mergeCell ref="N1:N2"/>
    <mergeCell ref="O1:O2"/>
    <mergeCell ref="I3:O4"/>
    <mergeCell ref="I6:L6"/>
    <mergeCell ref="I5:L5"/>
    <mergeCell ref="I1:L2"/>
    <mergeCell ref="A3:G3"/>
    <mergeCell ref="A11:D11"/>
    <mergeCell ref="A12:D12"/>
    <mergeCell ref="A13:D13"/>
    <mergeCell ref="A14:D14"/>
    <mergeCell ref="A6:D6"/>
    <mergeCell ref="A7:D7"/>
    <mergeCell ref="A8:D8"/>
    <mergeCell ref="A9:D9"/>
    <mergeCell ref="A10:D10"/>
    <mergeCell ref="A23:H23"/>
    <mergeCell ref="I23:Q23"/>
    <mergeCell ref="I16:Q16"/>
    <mergeCell ref="E1:E2"/>
    <mergeCell ref="F1:F2"/>
    <mergeCell ref="G1:G2"/>
    <mergeCell ref="A16:H16"/>
    <mergeCell ref="A4:D4"/>
    <mergeCell ref="A5:D5"/>
    <mergeCell ref="A1:D2"/>
  </mergeCells>
  <conditionalFormatting sqref="E4 E6:E9 E11:E13">
    <cfRule type="containsBlanks" dxfId="43" priority="6">
      <formula>LEN(TRIM(E4))=0</formula>
    </cfRule>
  </conditionalFormatting>
  <conditionalFormatting sqref="M5:M11 M13">
    <cfRule type="containsBlanks" dxfId="42" priority="5">
      <formula>LEN(TRIM(M5))=0</formula>
    </cfRule>
  </conditionalFormatting>
  <conditionalFormatting sqref="M5:M11">
    <cfRule type="containsBlanks" dxfId="41" priority="4">
      <formula>LEN(TRIM(M5))=0</formula>
    </cfRule>
  </conditionalFormatting>
  <conditionalFormatting sqref="M13">
    <cfRule type="containsBlanks" dxfId="40" priority="3">
      <formula>LEN(TRIM(M13))=0</formula>
    </cfRule>
  </conditionalFormatting>
  <conditionalFormatting sqref="M5:M11">
    <cfRule type="containsBlanks" dxfId="39" priority="2">
      <formula>LEN(TRIM(M5))=0</formula>
    </cfRule>
  </conditionalFormatting>
  <conditionalFormatting sqref="M13">
    <cfRule type="containsBlanks" dxfId="38" priority="1">
      <formula>LEN(TRIM(M13))=0</formula>
    </cfRule>
  </conditionalFormatting>
  <dataValidations count="1">
    <dataValidation type="whole" operator="greaterThanOrEqual" allowBlank="1" showInputMessage="1" showErrorMessage="1" sqref="E4:E13 M5:M13">
      <formula1>0</formula1>
    </dataValidation>
  </dataValidations>
  <printOptions horizontalCentered="1"/>
  <pageMargins left="0.39370078740157483" right="0.39370078740157483" top="1.1417322834645669" bottom="0.74803149606299213" header="0.51181102362204722" footer="0.51181102362204722"/>
  <pageSetup paperSize="5" scale="70" orientation="landscape" r:id="rId1"/>
  <headerFooter>
    <oddHeader>&amp;L&amp;"-,Negrita"&amp;20Informe de Situación Hacendaria
Municipio: &amp;F, Jalisco</oddHeader>
    <oddFooter xml:space="preserve">&amp;L&amp;"-,Cursiva"       Ejercicio Fiscal 2013 &amp;RPágina &amp;P de &amp;N&amp;K00+000-----------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FF00"/>
  </sheetPr>
  <dimension ref="A1:K279"/>
  <sheetViews>
    <sheetView showGridLines="0" showRowColHeaders="0" showRuler="0" topLeftCell="A200" zoomScale="90" zoomScaleNormal="90" zoomScalePageLayoutView="90" workbookViewId="0">
      <selection activeCell="G214" sqref="G214"/>
    </sheetView>
  </sheetViews>
  <sheetFormatPr baseColWidth="10" defaultColWidth="0" defaultRowHeight="15" zeroHeight="1"/>
  <cols>
    <col min="1" max="1" width="6.85546875" style="132" bestFit="1" customWidth="1"/>
    <col min="2" max="2" width="55" style="150" customWidth="1"/>
    <col min="3" max="8" width="15" style="148" customWidth="1"/>
    <col min="9" max="9" width="16.5703125" style="148" customWidth="1"/>
    <col min="10" max="10" width="0.28515625" style="162" customWidth="1"/>
    <col min="11" max="11" width="11.42578125" style="157" hidden="1" customWidth="1"/>
    <col min="12" max="16384" width="11.42578125" style="149" hidden="1"/>
  </cols>
  <sheetData>
    <row r="1" spans="1:11" s="138" customFormat="1">
      <c r="A1" s="542" t="s">
        <v>915</v>
      </c>
      <c r="B1" s="542" t="s">
        <v>570</v>
      </c>
      <c r="C1" s="543" t="s">
        <v>531</v>
      </c>
      <c r="D1" s="538" t="s">
        <v>355</v>
      </c>
      <c r="E1" s="538"/>
      <c r="F1" s="538" t="s">
        <v>1018</v>
      </c>
      <c r="G1" s="538"/>
      <c r="H1" s="538" t="s">
        <v>535</v>
      </c>
      <c r="I1" s="538" t="s">
        <v>519</v>
      </c>
      <c r="J1" s="167"/>
      <c r="K1" s="151"/>
    </row>
    <row r="2" spans="1:11" s="138" customFormat="1" ht="15" customHeight="1">
      <c r="A2" s="542"/>
      <c r="B2" s="542"/>
      <c r="C2" s="543"/>
      <c r="D2" s="172" t="s">
        <v>1014</v>
      </c>
      <c r="E2" s="172" t="s">
        <v>1015</v>
      </c>
      <c r="F2" s="172" t="s">
        <v>1016</v>
      </c>
      <c r="G2" s="172" t="s">
        <v>1017</v>
      </c>
      <c r="H2" s="538"/>
      <c r="I2" s="538"/>
      <c r="J2" s="167"/>
      <c r="K2" s="151"/>
    </row>
    <row r="3" spans="1:11" s="139" customFormat="1" ht="25.5" customHeight="1">
      <c r="A3" s="168">
        <v>1</v>
      </c>
      <c r="B3" s="169" t="s">
        <v>443</v>
      </c>
      <c r="C3" s="170">
        <f t="shared" ref="C3:H3" si="0">C4+C13+C24+C25+C26+C27+C28+C41</f>
        <v>43700195</v>
      </c>
      <c r="D3" s="170">
        <f t="shared" si="0"/>
        <v>0</v>
      </c>
      <c r="E3" s="170">
        <f t="shared" si="0"/>
        <v>0</v>
      </c>
      <c r="F3" s="170">
        <f t="shared" si="0"/>
        <v>0</v>
      </c>
      <c r="G3" s="170">
        <f t="shared" si="0"/>
        <v>0</v>
      </c>
      <c r="H3" s="170">
        <f t="shared" si="0"/>
        <v>0</v>
      </c>
      <c r="I3" s="171">
        <f t="shared" ref="I3:I66" si="1">SUM(C3+D3+E3+F3+H3+G3)</f>
        <v>43700195</v>
      </c>
      <c r="J3" s="158"/>
      <c r="K3" s="152"/>
    </row>
    <row r="4" spans="1:11" s="139" customFormat="1" ht="25.5" customHeight="1">
      <c r="A4" s="40">
        <v>11</v>
      </c>
      <c r="B4" s="41" t="s">
        <v>442</v>
      </c>
      <c r="C4" s="53">
        <f t="shared" ref="C4:H4" si="2">C5</f>
        <v>86859</v>
      </c>
      <c r="D4" s="53">
        <f t="shared" si="2"/>
        <v>0</v>
      </c>
      <c r="E4" s="53">
        <f t="shared" si="2"/>
        <v>0</v>
      </c>
      <c r="F4" s="53">
        <f t="shared" si="2"/>
        <v>0</v>
      </c>
      <c r="G4" s="53">
        <f t="shared" si="2"/>
        <v>0</v>
      </c>
      <c r="H4" s="53">
        <f t="shared" si="2"/>
        <v>0</v>
      </c>
      <c r="I4" s="60">
        <f t="shared" si="1"/>
        <v>86859</v>
      </c>
      <c r="J4" s="158"/>
      <c r="K4" s="152"/>
    </row>
    <row r="5" spans="1:11" s="139" customFormat="1" ht="25.5" customHeight="1">
      <c r="A5" s="42">
        <v>11010</v>
      </c>
      <c r="B5" s="131" t="s">
        <v>906</v>
      </c>
      <c r="C5" s="54">
        <f t="shared" ref="C5:H5" si="3">SUM(C6:C12)</f>
        <v>86859</v>
      </c>
      <c r="D5" s="54">
        <f t="shared" si="3"/>
        <v>0</v>
      </c>
      <c r="E5" s="54">
        <f t="shared" si="3"/>
        <v>0</v>
      </c>
      <c r="F5" s="54">
        <f t="shared" si="3"/>
        <v>0</v>
      </c>
      <c r="G5" s="54">
        <f t="shared" si="3"/>
        <v>0</v>
      </c>
      <c r="H5" s="54">
        <f t="shared" si="3"/>
        <v>0</v>
      </c>
      <c r="I5" s="60">
        <f t="shared" si="1"/>
        <v>86859</v>
      </c>
      <c r="J5" s="158"/>
      <c r="K5" s="152"/>
    </row>
    <row r="6" spans="1:11" s="139" customFormat="1" ht="25.5" customHeight="1">
      <c r="A6" s="132">
        <v>11011</v>
      </c>
      <c r="B6" s="43" t="s">
        <v>441</v>
      </c>
      <c r="C6" s="62"/>
      <c r="D6" s="55"/>
      <c r="E6" s="55"/>
      <c r="F6" s="55"/>
      <c r="G6" s="55"/>
      <c r="H6" s="55"/>
      <c r="I6" s="60">
        <f t="shared" si="1"/>
        <v>0</v>
      </c>
      <c r="J6" s="158"/>
      <c r="K6" s="152"/>
    </row>
    <row r="7" spans="1:11" s="139" customFormat="1" ht="25.5" customHeight="1">
      <c r="A7" s="132">
        <v>11012</v>
      </c>
      <c r="B7" s="43" t="s">
        <v>929</v>
      </c>
      <c r="C7" s="62"/>
      <c r="D7" s="55"/>
      <c r="E7" s="55"/>
      <c r="F7" s="55"/>
      <c r="G7" s="55"/>
      <c r="H7" s="55"/>
      <c r="I7" s="60">
        <f t="shared" si="1"/>
        <v>0</v>
      </c>
      <c r="J7" s="158"/>
      <c r="K7" s="152"/>
    </row>
    <row r="8" spans="1:11" s="139" customFormat="1" ht="25.5" customHeight="1">
      <c r="A8" s="132">
        <v>11013</v>
      </c>
      <c r="B8" s="43" t="s">
        <v>916</v>
      </c>
      <c r="C8" s="62">
        <v>5985</v>
      </c>
      <c r="D8" s="55"/>
      <c r="E8" s="55"/>
      <c r="F8" s="55"/>
      <c r="G8" s="55"/>
      <c r="H8" s="55"/>
      <c r="I8" s="60">
        <f t="shared" si="1"/>
        <v>5985</v>
      </c>
      <c r="J8" s="158"/>
      <c r="K8" s="152"/>
    </row>
    <row r="9" spans="1:11" s="139" customFormat="1" ht="25.5" customHeight="1">
      <c r="A9" s="132">
        <v>11014</v>
      </c>
      <c r="B9" s="43" t="s">
        <v>917</v>
      </c>
      <c r="C9" s="62"/>
      <c r="D9" s="55"/>
      <c r="E9" s="55"/>
      <c r="F9" s="55"/>
      <c r="G9" s="55"/>
      <c r="H9" s="55"/>
      <c r="I9" s="60">
        <f t="shared" si="1"/>
        <v>0</v>
      </c>
      <c r="J9" s="158"/>
      <c r="K9" s="152"/>
    </row>
    <row r="10" spans="1:11" s="139" customFormat="1" ht="25.5" customHeight="1">
      <c r="A10" s="132">
        <v>11015</v>
      </c>
      <c r="B10" s="43" t="s">
        <v>918</v>
      </c>
      <c r="C10" s="62"/>
      <c r="D10" s="55"/>
      <c r="E10" s="55"/>
      <c r="F10" s="55"/>
      <c r="G10" s="55"/>
      <c r="H10" s="55"/>
      <c r="I10" s="60">
        <f t="shared" si="1"/>
        <v>0</v>
      </c>
      <c r="J10" s="158"/>
      <c r="K10" s="152"/>
    </row>
    <row r="11" spans="1:11" s="139" customFormat="1" ht="25.5" customHeight="1">
      <c r="A11" s="132">
        <v>11016</v>
      </c>
      <c r="B11" s="43" t="s">
        <v>919</v>
      </c>
      <c r="C11" s="62"/>
      <c r="D11" s="55"/>
      <c r="E11" s="55"/>
      <c r="F11" s="55"/>
      <c r="G11" s="55"/>
      <c r="H11" s="55"/>
      <c r="I11" s="60">
        <f t="shared" si="1"/>
        <v>0</v>
      </c>
      <c r="J11" s="158"/>
      <c r="K11" s="152"/>
    </row>
    <row r="12" spans="1:11" s="139" customFormat="1" ht="25.5" customHeight="1">
      <c r="A12" s="132">
        <v>11019</v>
      </c>
      <c r="B12" s="43" t="s">
        <v>912</v>
      </c>
      <c r="C12" s="62">
        <v>80874</v>
      </c>
      <c r="D12" s="55"/>
      <c r="E12" s="55"/>
      <c r="F12" s="55"/>
      <c r="G12" s="55"/>
      <c r="H12" s="55"/>
      <c r="I12" s="60">
        <f t="shared" si="1"/>
        <v>80874</v>
      </c>
      <c r="J12" s="158"/>
      <c r="K12" s="152"/>
    </row>
    <row r="13" spans="1:11" s="139" customFormat="1" ht="25.5" customHeight="1">
      <c r="A13" s="40">
        <v>12</v>
      </c>
      <c r="B13" s="41" t="s">
        <v>440</v>
      </c>
      <c r="C13" s="53">
        <f t="shared" ref="C13:H13" si="4">C14+C17+C20</f>
        <v>43612336</v>
      </c>
      <c r="D13" s="53">
        <f t="shared" si="4"/>
        <v>0</v>
      </c>
      <c r="E13" s="53">
        <f t="shared" si="4"/>
        <v>0</v>
      </c>
      <c r="F13" s="53">
        <f t="shared" si="4"/>
        <v>0</v>
      </c>
      <c r="G13" s="53">
        <f t="shared" si="4"/>
        <v>0</v>
      </c>
      <c r="H13" s="53">
        <f t="shared" si="4"/>
        <v>0</v>
      </c>
      <c r="I13" s="60">
        <f t="shared" si="1"/>
        <v>43612336</v>
      </c>
      <c r="J13" s="158"/>
      <c r="K13" s="152"/>
    </row>
    <row r="14" spans="1:11" s="139" customFormat="1" ht="25.5" customHeight="1">
      <c r="A14" s="42">
        <v>12010</v>
      </c>
      <c r="B14" s="131" t="s">
        <v>439</v>
      </c>
      <c r="C14" s="54">
        <f t="shared" ref="C14:H14" si="5">SUM(C15:C16)</f>
        <v>22493341</v>
      </c>
      <c r="D14" s="54">
        <f t="shared" si="5"/>
        <v>0</v>
      </c>
      <c r="E14" s="54">
        <f t="shared" si="5"/>
        <v>0</v>
      </c>
      <c r="F14" s="54">
        <f t="shared" si="5"/>
        <v>0</v>
      </c>
      <c r="G14" s="54">
        <f t="shared" si="5"/>
        <v>0</v>
      </c>
      <c r="H14" s="54">
        <f t="shared" si="5"/>
        <v>0</v>
      </c>
      <c r="I14" s="60">
        <f t="shared" si="1"/>
        <v>22493341</v>
      </c>
      <c r="J14" s="158"/>
      <c r="K14" s="152"/>
    </row>
    <row r="15" spans="1:11" s="139" customFormat="1" ht="25.5" customHeight="1">
      <c r="A15" s="132">
        <v>12011</v>
      </c>
      <c r="B15" s="43" t="s">
        <v>908</v>
      </c>
      <c r="C15" s="62">
        <v>791604</v>
      </c>
      <c r="D15" s="55"/>
      <c r="E15" s="55"/>
      <c r="F15" s="55"/>
      <c r="G15" s="55"/>
      <c r="H15" s="55"/>
      <c r="I15" s="60">
        <f t="shared" si="1"/>
        <v>791604</v>
      </c>
      <c r="J15" s="158"/>
      <c r="K15" s="152"/>
    </row>
    <row r="16" spans="1:11" s="139" customFormat="1" ht="25.5" customHeight="1">
      <c r="A16" s="132">
        <v>12012</v>
      </c>
      <c r="B16" s="43" t="s">
        <v>909</v>
      </c>
      <c r="C16" s="62">
        <v>21701737</v>
      </c>
      <c r="D16" s="55"/>
      <c r="E16" s="55"/>
      <c r="F16" s="55"/>
      <c r="G16" s="55"/>
      <c r="H16" s="55"/>
      <c r="I16" s="60">
        <f t="shared" si="1"/>
        <v>21701737</v>
      </c>
      <c r="J16" s="158"/>
      <c r="K16" s="152"/>
    </row>
    <row r="17" spans="1:11" s="139" customFormat="1" ht="25.5" customHeight="1">
      <c r="A17" s="42">
        <v>12020</v>
      </c>
      <c r="B17" s="131" t="s">
        <v>910</v>
      </c>
      <c r="C17" s="54">
        <f t="shared" ref="C17:H17" si="6">SUM(C18:C19)</f>
        <v>19953084</v>
      </c>
      <c r="D17" s="54">
        <f t="shared" si="6"/>
        <v>0</v>
      </c>
      <c r="E17" s="54">
        <f t="shared" si="6"/>
        <v>0</v>
      </c>
      <c r="F17" s="54">
        <f t="shared" si="6"/>
        <v>0</v>
      </c>
      <c r="G17" s="54">
        <f t="shared" si="6"/>
        <v>0</v>
      </c>
      <c r="H17" s="54">
        <f t="shared" si="6"/>
        <v>0</v>
      </c>
      <c r="I17" s="60">
        <f t="shared" si="1"/>
        <v>19953084</v>
      </c>
      <c r="J17" s="158"/>
      <c r="K17" s="152"/>
    </row>
    <row r="18" spans="1:11" s="139" customFormat="1" ht="25.5" customHeight="1">
      <c r="A18" s="132">
        <v>12021</v>
      </c>
      <c r="B18" s="43" t="s">
        <v>423</v>
      </c>
      <c r="C18" s="62">
        <v>19953084</v>
      </c>
      <c r="D18" s="55"/>
      <c r="E18" s="55"/>
      <c r="F18" s="55"/>
      <c r="G18" s="55"/>
      <c r="H18" s="55"/>
      <c r="I18" s="60">
        <f t="shared" si="1"/>
        <v>19953084</v>
      </c>
      <c r="J18" s="158"/>
      <c r="K18" s="152"/>
    </row>
    <row r="19" spans="1:11" s="139" customFormat="1" ht="25.5" customHeight="1">
      <c r="A19" s="132">
        <v>12022</v>
      </c>
      <c r="B19" s="43" t="s">
        <v>911</v>
      </c>
      <c r="C19" s="62"/>
      <c r="D19" s="55"/>
      <c r="E19" s="55"/>
      <c r="F19" s="55"/>
      <c r="G19" s="55"/>
      <c r="H19" s="55"/>
      <c r="I19" s="60">
        <f t="shared" si="1"/>
        <v>0</v>
      </c>
      <c r="J19" s="158"/>
      <c r="K19" s="152"/>
    </row>
    <row r="20" spans="1:11" s="139" customFormat="1" ht="25.5" customHeight="1">
      <c r="A20" s="42">
        <v>12030</v>
      </c>
      <c r="B20" s="131" t="s">
        <v>438</v>
      </c>
      <c r="C20" s="54">
        <f t="shared" ref="C20:H20" si="7">SUM(C21:C23)</f>
        <v>1165911</v>
      </c>
      <c r="D20" s="54">
        <f t="shared" si="7"/>
        <v>0</v>
      </c>
      <c r="E20" s="54">
        <f t="shared" si="7"/>
        <v>0</v>
      </c>
      <c r="F20" s="54">
        <f t="shared" si="7"/>
        <v>0</v>
      </c>
      <c r="G20" s="54">
        <f t="shared" si="7"/>
        <v>0</v>
      </c>
      <c r="H20" s="54">
        <f t="shared" si="7"/>
        <v>0</v>
      </c>
      <c r="I20" s="60">
        <f t="shared" si="1"/>
        <v>1165911</v>
      </c>
      <c r="J20" s="158"/>
      <c r="K20" s="152"/>
    </row>
    <row r="21" spans="1:11" s="139" customFormat="1" ht="25.5" customHeight="1">
      <c r="A21" s="132">
        <v>12031</v>
      </c>
      <c r="B21" s="43" t="s">
        <v>385</v>
      </c>
      <c r="C21" s="62">
        <v>1159225</v>
      </c>
      <c r="D21" s="55"/>
      <c r="E21" s="55"/>
      <c r="F21" s="55"/>
      <c r="G21" s="55"/>
      <c r="H21" s="55"/>
      <c r="I21" s="60">
        <f t="shared" si="1"/>
        <v>1159225</v>
      </c>
      <c r="J21" s="158"/>
      <c r="K21" s="152"/>
    </row>
    <row r="22" spans="1:11" s="139" customFormat="1" ht="25.5" customHeight="1">
      <c r="A22" s="132">
        <v>12032</v>
      </c>
      <c r="B22" s="43" t="s">
        <v>437</v>
      </c>
      <c r="C22" s="62">
        <v>6686</v>
      </c>
      <c r="D22" s="55"/>
      <c r="E22" s="55"/>
      <c r="F22" s="55"/>
      <c r="G22" s="55"/>
      <c r="H22" s="55"/>
      <c r="I22" s="60">
        <f t="shared" si="1"/>
        <v>6686</v>
      </c>
      <c r="J22" s="158"/>
      <c r="K22" s="152"/>
    </row>
    <row r="23" spans="1:11" s="139" customFormat="1" ht="25.5" customHeight="1">
      <c r="A23" s="132">
        <v>12033</v>
      </c>
      <c r="B23" s="43" t="s">
        <v>436</v>
      </c>
      <c r="C23" s="62"/>
      <c r="D23" s="55"/>
      <c r="E23" s="55"/>
      <c r="F23" s="55"/>
      <c r="G23" s="55"/>
      <c r="H23" s="55"/>
      <c r="I23" s="60">
        <f t="shared" si="1"/>
        <v>0</v>
      </c>
      <c r="J23" s="158"/>
      <c r="K23" s="152"/>
    </row>
    <row r="24" spans="1:11" s="140" customFormat="1" ht="25.5" customHeight="1">
      <c r="A24" s="45">
        <v>13</v>
      </c>
      <c r="B24" s="41" t="s">
        <v>435</v>
      </c>
      <c r="C24" s="56"/>
      <c r="D24" s="56"/>
      <c r="E24" s="56"/>
      <c r="F24" s="56"/>
      <c r="G24" s="56"/>
      <c r="H24" s="56"/>
      <c r="I24" s="60">
        <f t="shared" si="1"/>
        <v>0</v>
      </c>
      <c r="J24" s="159"/>
      <c r="K24" s="153"/>
    </row>
    <row r="25" spans="1:11" s="140" customFormat="1" ht="25.5" customHeight="1">
      <c r="A25" s="45">
        <v>14</v>
      </c>
      <c r="B25" s="41" t="s">
        <v>434</v>
      </c>
      <c r="C25" s="56"/>
      <c r="D25" s="56"/>
      <c r="E25" s="56"/>
      <c r="F25" s="56"/>
      <c r="G25" s="56"/>
      <c r="H25" s="56"/>
      <c r="I25" s="60">
        <f t="shared" si="1"/>
        <v>0</v>
      </c>
      <c r="J25" s="159"/>
      <c r="K25" s="153"/>
    </row>
    <row r="26" spans="1:11" s="140" customFormat="1" ht="25.5" customHeight="1">
      <c r="A26" s="45">
        <v>15</v>
      </c>
      <c r="B26" s="41" t="s">
        <v>433</v>
      </c>
      <c r="C26" s="56"/>
      <c r="D26" s="56"/>
      <c r="E26" s="56"/>
      <c r="F26" s="56"/>
      <c r="G26" s="56"/>
      <c r="H26" s="56"/>
      <c r="I26" s="60">
        <f t="shared" si="1"/>
        <v>0</v>
      </c>
      <c r="J26" s="159"/>
      <c r="K26" s="153"/>
    </row>
    <row r="27" spans="1:11" s="140" customFormat="1" ht="25.5" customHeight="1">
      <c r="A27" s="45">
        <v>16</v>
      </c>
      <c r="B27" s="41" t="s">
        <v>432</v>
      </c>
      <c r="C27" s="56"/>
      <c r="D27" s="56"/>
      <c r="E27" s="56"/>
      <c r="F27" s="56"/>
      <c r="G27" s="56"/>
      <c r="H27" s="56"/>
      <c r="I27" s="60">
        <f t="shared" si="1"/>
        <v>0</v>
      </c>
      <c r="J27" s="159"/>
      <c r="K27" s="153"/>
    </row>
    <row r="28" spans="1:11" s="139" customFormat="1" ht="25.5" customHeight="1">
      <c r="A28" s="40">
        <v>17</v>
      </c>
      <c r="B28" s="41" t="s">
        <v>907</v>
      </c>
      <c r="C28" s="53">
        <f t="shared" ref="C28:H28" si="8">C29+C31+C33+C35+C39</f>
        <v>1000</v>
      </c>
      <c r="D28" s="53">
        <f t="shared" si="8"/>
        <v>0</v>
      </c>
      <c r="E28" s="53">
        <f t="shared" si="8"/>
        <v>0</v>
      </c>
      <c r="F28" s="53">
        <f t="shared" si="8"/>
        <v>0</v>
      </c>
      <c r="G28" s="53">
        <f t="shared" si="8"/>
        <v>0</v>
      </c>
      <c r="H28" s="53">
        <f t="shared" si="8"/>
        <v>0</v>
      </c>
      <c r="I28" s="60">
        <f t="shared" si="1"/>
        <v>1000</v>
      </c>
      <c r="J28" s="158"/>
      <c r="K28" s="152"/>
    </row>
    <row r="29" spans="1:11" s="139" customFormat="1" ht="25.5" customHeight="1">
      <c r="A29" s="42">
        <v>17010</v>
      </c>
      <c r="B29" s="49" t="s">
        <v>366</v>
      </c>
      <c r="C29" s="54">
        <f t="shared" ref="C29:H29" si="9">SUM(C30)</f>
        <v>1000</v>
      </c>
      <c r="D29" s="54">
        <f t="shared" si="9"/>
        <v>0</v>
      </c>
      <c r="E29" s="54">
        <f t="shared" si="9"/>
        <v>0</v>
      </c>
      <c r="F29" s="54">
        <f t="shared" si="9"/>
        <v>0</v>
      </c>
      <c r="G29" s="54">
        <f t="shared" si="9"/>
        <v>0</v>
      </c>
      <c r="H29" s="54">
        <f t="shared" si="9"/>
        <v>0</v>
      </c>
      <c r="I29" s="60">
        <f t="shared" si="1"/>
        <v>1000</v>
      </c>
      <c r="J29" s="158"/>
      <c r="K29" s="152"/>
    </row>
    <row r="30" spans="1:11" s="139" customFormat="1" ht="25.5" customHeight="1">
      <c r="A30" s="132">
        <v>17011</v>
      </c>
      <c r="B30" s="43" t="s">
        <v>365</v>
      </c>
      <c r="C30" s="62">
        <v>1000</v>
      </c>
      <c r="D30" s="55"/>
      <c r="E30" s="55"/>
      <c r="F30" s="55"/>
      <c r="G30" s="55"/>
      <c r="H30" s="55"/>
      <c r="I30" s="60">
        <f t="shared" si="1"/>
        <v>1000</v>
      </c>
      <c r="J30" s="158"/>
      <c r="K30" s="152"/>
    </row>
    <row r="31" spans="1:11" s="139" customFormat="1" ht="25.5" customHeight="1">
      <c r="A31" s="42">
        <v>17020</v>
      </c>
      <c r="B31" s="49" t="s">
        <v>388</v>
      </c>
      <c r="C31" s="54">
        <f t="shared" ref="C31:H31" si="10">SUM(C32:C32)</f>
        <v>0</v>
      </c>
      <c r="D31" s="54">
        <f t="shared" si="10"/>
        <v>0</v>
      </c>
      <c r="E31" s="54">
        <f t="shared" si="10"/>
        <v>0</v>
      </c>
      <c r="F31" s="54">
        <f t="shared" si="10"/>
        <v>0</v>
      </c>
      <c r="G31" s="54">
        <f t="shared" si="10"/>
        <v>0</v>
      </c>
      <c r="H31" s="54">
        <f t="shared" si="10"/>
        <v>0</v>
      </c>
      <c r="I31" s="60">
        <f t="shared" si="1"/>
        <v>0</v>
      </c>
      <c r="J31" s="158"/>
      <c r="K31" s="152"/>
    </row>
    <row r="32" spans="1:11" s="139" customFormat="1" ht="25.5" customHeight="1">
      <c r="A32" s="132">
        <v>17021</v>
      </c>
      <c r="B32" s="43" t="s">
        <v>993</v>
      </c>
      <c r="C32" s="62"/>
      <c r="D32" s="55"/>
      <c r="E32" s="55"/>
      <c r="F32" s="55"/>
      <c r="G32" s="55"/>
      <c r="H32" s="55"/>
      <c r="I32" s="60">
        <f t="shared" si="1"/>
        <v>0</v>
      </c>
      <c r="J32" s="158"/>
      <c r="K32" s="152"/>
    </row>
    <row r="33" spans="1:11" s="139" customFormat="1" ht="25.5" customHeight="1">
      <c r="A33" s="42">
        <v>17030</v>
      </c>
      <c r="B33" s="49" t="s">
        <v>364</v>
      </c>
      <c r="C33" s="54">
        <f t="shared" ref="C33:H33" si="11">SUM(C34)</f>
        <v>0</v>
      </c>
      <c r="D33" s="54">
        <f t="shared" si="11"/>
        <v>0</v>
      </c>
      <c r="E33" s="54">
        <f t="shared" si="11"/>
        <v>0</v>
      </c>
      <c r="F33" s="54">
        <f t="shared" si="11"/>
        <v>0</v>
      </c>
      <c r="G33" s="54">
        <f t="shared" si="11"/>
        <v>0</v>
      </c>
      <c r="H33" s="54">
        <f t="shared" si="11"/>
        <v>0</v>
      </c>
      <c r="I33" s="60">
        <f t="shared" si="1"/>
        <v>0</v>
      </c>
      <c r="J33" s="158"/>
      <c r="K33" s="152"/>
    </row>
    <row r="34" spans="1:11" s="139" customFormat="1" ht="25.5" customHeight="1">
      <c r="A34" s="132">
        <v>17031</v>
      </c>
      <c r="B34" s="43" t="s">
        <v>550</v>
      </c>
      <c r="C34" s="62"/>
      <c r="D34" s="55"/>
      <c r="E34" s="55"/>
      <c r="F34" s="55"/>
      <c r="G34" s="55"/>
      <c r="H34" s="55"/>
      <c r="I34" s="60">
        <f t="shared" si="1"/>
        <v>0</v>
      </c>
      <c r="J34" s="158"/>
      <c r="K34" s="152"/>
    </row>
    <row r="35" spans="1:11" s="139" customFormat="1" ht="25.5" customHeight="1">
      <c r="A35" s="42">
        <v>17040</v>
      </c>
      <c r="B35" s="49" t="s">
        <v>913</v>
      </c>
      <c r="C35" s="54">
        <f t="shared" ref="C35:H35" si="12">SUM(C36:C38)</f>
        <v>0</v>
      </c>
      <c r="D35" s="54">
        <f t="shared" si="12"/>
        <v>0</v>
      </c>
      <c r="E35" s="54">
        <f t="shared" si="12"/>
        <v>0</v>
      </c>
      <c r="F35" s="54">
        <f t="shared" si="12"/>
        <v>0</v>
      </c>
      <c r="G35" s="54">
        <f t="shared" si="12"/>
        <v>0</v>
      </c>
      <c r="H35" s="54">
        <f t="shared" si="12"/>
        <v>0</v>
      </c>
      <c r="I35" s="60">
        <f t="shared" si="1"/>
        <v>0</v>
      </c>
      <c r="J35" s="158"/>
      <c r="K35" s="152"/>
    </row>
    <row r="36" spans="1:11" s="139" customFormat="1" ht="25.5" customHeight="1">
      <c r="A36" s="132">
        <v>17041</v>
      </c>
      <c r="B36" s="43" t="s">
        <v>914</v>
      </c>
      <c r="C36" s="62"/>
      <c r="D36" s="55"/>
      <c r="E36" s="55"/>
      <c r="F36" s="55"/>
      <c r="G36" s="55"/>
      <c r="H36" s="55"/>
      <c r="I36" s="60">
        <f t="shared" si="1"/>
        <v>0</v>
      </c>
      <c r="J36" s="158"/>
      <c r="K36" s="152"/>
    </row>
    <row r="37" spans="1:11" s="139" customFormat="1" ht="25.5" customHeight="1">
      <c r="A37" s="132">
        <v>17042</v>
      </c>
      <c r="B37" s="43" t="s">
        <v>360</v>
      </c>
      <c r="C37" s="62"/>
      <c r="D37" s="55"/>
      <c r="E37" s="55"/>
      <c r="F37" s="55"/>
      <c r="G37" s="55"/>
      <c r="H37" s="55"/>
      <c r="I37" s="60">
        <f t="shared" si="1"/>
        <v>0</v>
      </c>
      <c r="J37" s="158"/>
      <c r="K37" s="152"/>
    </row>
    <row r="38" spans="1:11" s="139" customFormat="1" ht="25.5" customHeight="1">
      <c r="A38" s="132">
        <v>17049</v>
      </c>
      <c r="B38" s="43" t="s">
        <v>970</v>
      </c>
      <c r="C38" s="62"/>
      <c r="D38" s="55"/>
      <c r="E38" s="55"/>
      <c r="F38" s="55"/>
      <c r="G38" s="55"/>
      <c r="H38" s="55"/>
      <c r="I38" s="60">
        <f t="shared" si="1"/>
        <v>0</v>
      </c>
      <c r="J38" s="158"/>
      <c r="K38" s="152"/>
    </row>
    <row r="39" spans="1:11" s="139" customFormat="1" ht="25.5" customHeight="1">
      <c r="A39" s="42">
        <v>17990</v>
      </c>
      <c r="B39" s="49" t="s">
        <v>359</v>
      </c>
      <c r="C39" s="54">
        <f t="shared" ref="C39:H39" si="13">SUM(C40)</f>
        <v>0</v>
      </c>
      <c r="D39" s="54">
        <f t="shared" si="13"/>
        <v>0</v>
      </c>
      <c r="E39" s="54">
        <f t="shared" si="13"/>
        <v>0</v>
      </c>
      <c r="F39" s="54">
        <f t="shared" si="13"/>
        <v>0</v>
      </c>
      <c r="G39" s="54">
        <f t="shared" si="13"/>
        <v>0</v>
      </c>
      <c r="H39" s="54">
        <f t="shared" si="13"/>
        <v>0</v>
      </c>
      <c r="I39" s="60">
        <f t="shared" si="1"/>
        <v>0</v>
      </c>
      <c r="J39" s="158"/>
      <c r="K39" s="152"/>
    </row>
    <row r="40" spans="1:11" s="139" customFormat="1" ht="25.5" customHeight="1">
      <c r="A40" s="132">
        <v>17999</v>
      </c>
      <c r="B40" s="43" t="s">
        <v>551</v>
      </c>
      <c r="C40" s="62"/>
      <c r="D40" s="55"/>
      <c r="E40" s="55"/>
      <c r="F40" s="55"/>
      <c r="G40" s="55"/>
      <c r="H40" s="55"/>
      <c r="I40" s="60">
        <f t="shared" si="1"/>
        <v>0</v>
      </c>
      <c r="J40" s="158"/>
      <c r="K40" s="152"/>
    </row>
    <row r="41" spans="1:11" s="139" customFormat="1" ht="25.5" customHeight="1">
      <c r="A41" s="40">
        <v>18</v>
      </c>
      <c r="B41" s="41" t="s">
        <v>431</v>
      </c>
      <c r="C41" s="53">
        <f t="shared" ref="C41:H41" si="14">C42</f>
        <v>0</v>
      </c>
      <c r="D41" s="53">
        <f t="shared" si="14"/>
        <v>0</v>
      </c>
      <c r="E41" s="53">
        <f t="shared" si="14"/>
        <v>0</v>
      </c>
      <c r="F41" s="53">
        <f t="shared" si="14"/>
        <v>0</v>
      </c>
      <c r="G41" s="53">
        <f t="shared" si="14"/>
        <v>0</v>
      </c>
      <c r="H41" s="53">
        <f t="shared" si="14"/>
        <v>0</v>
      </c>
      <c r="I41" s="60">
        <f t="shared" si="1"/>
        <v>0</v>
      </c>
      <c r="J41" s="158"/>
      <c r="K41" s="152"/>
    </row>
    <row r="42" spans="1:11" s="139" customFormat="1" ht="25.5" customHeight="1">
      <c r="A42" s="42">
        <v>18010</v>
      </c>
      <c r="B42" s="49" t="s">
        <v>430</v>
      </c>
      <c r="C42" s="54">
        <f t="shared" ref="C42:H42" si="15">SUM(C43:C43)</f>
        <v>0</v>
      </c>
      <c r="D42" s="54">
        <f t="shared" si="15"/>
        <v>0</v>
      </c>
      <c r="E42" s="54">
        <f t="shared" si="15"/>
        <v>0</v>
      </c>
      <c r="F42" s="54">
        <f t="shared" si="15"/>
        <v>0</v>
      </c>
      <c r="G42" s="54">
        <f t="shared" si="15"/>
        <v>0</v>
      </c>
      <c r="H42" s="54">
        <f t="shared" si="15"/>
        <v>0</v>
      </c>
      <c r="I42" s="60">
        <f t="shared" si="1"/>
        <v>0</v>
      </c>
      <c r="J42" s="158"/>
      <c r="K42" s="152"/>
    </row>
    <row r="43" spans="1:11" s="139" customFormat="1" ht="25.5" customHeight="1">
      <c r="A43" s="132">
        <v>18011</v>
      </c>
      <c r="B43" s="43" t="s">
        <v>430</v>
      </c>
      <c r="C43" s="62"/>
      <c r="D43" s="55"/>
      <c r="E43" s="55"/>
      <c r="F43" s="55"/>
      <c r="G43" s="55"/>
      <c r="H43" s="55"/>
      <c r="I43" s="60">
        <f t="shared" si="1"/>
        <v>0</v>
      </c>
      <c r="J43" s="158"/>
      <c r="K43" s="152"/>
    </row>
    <row r="44" spans="1:11" s="139" customFormat="1" ht="25.5" customHeight="1">
      <c r="A44" s="38">
        <v>2</v>
      </c>
      <c r="B44" s="39" t="s">
        <v>429</v>
      </c>
      <c r="C44" s="52">
        <f t="shared" ref="C44:H44" si="16">C45+C46+C47+C48+C49</f>
        <v>0</v>
      </c>
      <c r="D44" s="52">
        <f t="shared" si="16"/>
        <v>0</v>
      </c>
      <c r="E44" s="52">
        <f t="shared" si="16"/>
        <v>0</v>
      </c>
      <c r="F44" s="52">
        <f t="shared" si="16"/>
        <v>0</v>
      </c>
      <c r="G44" s="52">
        <f t="shared" si="16"/>
        <v>0</v>
      </c>
      <c r="H44" s="52">
        <f t="shared" si="16"/>
        <v>0</v>
      </c>
      <c r="I44" s="60">
        <f t="shared" si="1"/>
        <v>0</v>
      </c>
      <c r="J44" s="158"/>
      <c r="K44" s="152"/>
    </row>
    <row r="45" spans="1:11" s="139" customFormat="1" ht="25.5" customHeight="1">
      <c r="A45" s="40">
        <v>21</v>
      </c>
      <c r="B45" s="41" t="s">
        <v>428</v>
      </c>
      <c r="C45" s="53"/>
      <c r="D45" s="53"/>
      <c r="E45" s="53"/>
      <c r="F45" s="53"/>
      <c r="G45" s="53"/>
      <c r="H45" s="53"/>
      <c r="I45" s="60">
        <f t="shared" si="1"/>
        <v>0</v>
      </c>
      <c r="J45" s="158"/>
      <c r="K45" s="152"/>
    </row>
    <row r="46" spans="1:11" s="139" customFormat="1" ht="25.5" customHeight="1">
      <c r="A46" s="40">
        <v>22</v>
      </c>
      <c r="B46" s="41" t="s">
        <v>427</v>
      </c>
      <c r="C46" s="53"/>
      <c r="D46" s="53"/>
      <c r="E46" s="53"/>
      <c r="F46" s="53"/>
      <c r="G46" s="53"/>
      <c r="H46" s="53"/>
      <c r="I46" s="60">
        <f t="shared" si="1"/>
        <v>0</v>
      </c>
      <c r="J46" s="158"/>
      <c r="K46" s="152"/>
    </row>
    <row r="47" spans="1:11" s="139" customFormat="1" ht="25.5" customHeight="1">
      <c r="A47" s="40">
        <v>23</v>
      </c>
      <c r="B47" s="41" t="s">
        <v>426</v>
      </c>
      <c r="C47" s="53"/>
      <c r="D47" s="53"/>
      <c r="E47" s="53"/>
      <c r="F47" s="53"/>
      <c r="G47" s="53"/>
      <c r="H47" s="53"/>
      <c r="I47" s="60">
        <f t="shared" si="1"/>
        <v>0</v>
      </c>
      <c r="J47" s="158"/>
      <c r="K47" s="152"/>
    </row>
    <row r="48" spans="1:11" s="139" customFormat="1" ht="25.5" customHeight="1">
      <c r="A48" s="40">
        <v>24</v>
      </c>
      <c r="B48" s="41" t="s">
        <v>425</v>
      </c>
      <c r="C48" s="53"/>
      <c r="D48" s="53"/>
      <c r="E48" s="53"/>
      <c r="F48" s="53"/>
      <c r="G48" s="53"/>
      <c r="H48" s="53"/>
      <c r="I48" s="60">
        <f t="shared" si="1"/>
        <v>0</v>
      </c>
      <c r="J48" s="158"/>
      <c r="K48" s="152"/>
    </row>
    <row r="49" spans="1:11" s="139" customFormat="1" ht="25.5" customHeight="1">
      <c r="A49" s="40">
        <v>25</v>
      </c>
      <c r="B49" s="41" t="s">
        <v>389</v>
      </c>
      <c r="C49" s="53"/>
      <c r="D49" s="53"/>
      <c r="E49" s="53"/>
      <c r="F49" s="53"/>
      <c r="G49" s="53"/>
      <c r="H49" s="53"/>
      <c r="I49" s="60">
        <f t="shared" si="1"/>
        <v>0</v>
      </c>
      <c r="J49" s="158"/>
      <c r="K49" s="152"/>
    </row>
    <row r="50" spans="1:11" s="139" customFormat="1" ht="25.5" customHeight="1">
      <c r="A50" s="38">
        <v>3</v>
      </c>
      <c r="B50" s="39" t="s">
        <v>424</v>
      </c>
      <c r="C50" s="52">
        <f t="shared" ref="C50:H51" si="17">C51</f>
        <v>0</v>
      </c>
      <c r="D50" s="52">
        <f t="shared" si="17"/>
        <v>0</v>
      </c>
      <c r="E50" s="52">
        <f t="shared" si="17"/>
        <v>0</v>
      </c>
      <c r="F50" s="52">
        <f t="shared" si="17"/>
        <v>0</v>
      </c>
      <c r="G50" s="52">
        <f t="shared" si="17"/>
        <v>0</v>
      </c>
      <c r="H50" s="52">
        <f t="shared" si="17"/>
        <v>0</v>
      </c>
      <c r="I50" s="60">
        <f t="shared" si="1"/>
        <v>0</v>
      </c>
      <c r="J50" s="158"/>
      <c r="K50" s="152"/>
    </row>
    <row r="51" spans="1:11" s="139" customFormat="1" ht="25.5" customHeight="1">
      <c r="A51" s="40">
        <v>31</v>
      </c>
      <c r="B51" s="41" t="s">
        <v>582</v>
      </c>
      <c r="C51" s="53">
        <f t="shared" si="17"/>
        <v>0</v>
      </c>
      <c r="D51" s="53">
        <f t="shared" si="17"/>
        <v>0</v>
      </c>
      <c r="E51" s="53">
        <f t="shared" si="17"/>
        <v>0</v>
      </c>
      <c r="F51" s="53">
        <f t="shared" si="17"/>
        <v>0</v>
      </c>
      <c r="G51" s="53">
        <f t="shared" si="17"/>
        <v>0</v>
      </c>
      <c r="H51" s="53">
        <f t="shared" si="17"/>
        <v>0</v>
      </c>
      <c r="I51" s="60">
        <f t="shared" si="1"/>
        <v>0</v>
      </c>
      <c r="J51" s="158"/>
      <c r="K51" s="152"/>
    </row>
    <row r="52" spans="1:11" s="139" customFormat="1" ht="25.5" customHeight="1">
      <c r="A52" s="42">
        <v>31010</v>
      </c>
      <c r="B52" s="49" t="s">
        <v>920</v>
      </c>
      <c r="C52" s="54">
        <f t="shared" ref="C52:H52" si="18">SUM(C53:C53)</f>
        <v>0</v>
      </c>
      <c r="D52" s="54">
        <f t="shared" si="18"/>
        <v>0</v>
      </c>
      <c r="E52" s="54">
        <f t="shared" si="18"/>
        <v>0</v>
      </c>
      <c r="F52" s="54">
        <f t="shared" si="18"/>
        <v>0</v>
      </c>
      <c r="G52" s="54">
        <f t="shared" si="18"/>
        <v>0</v>
      </c>
      <c r="H52" s="54">
        <f t="shared" si="18"/>
        <v>0</v>
      </c>
      <c r="I52" s="60">
        <f t="shared" si="1"/>
        <v>0</v>
      </c>
      <c r="J52" s="158"/>
      <c r="K52" s="152"/>
    </row>
    <row r="53" spans="1:11" s="139" customFormat="1" ht="25.5" customHeight="1">
      <c r="A53" s="132">
        <v>31011</v>
      </c>
      <c r="B53" s="43" t="s">
        <v>921</v>
      </c>
      <c r="C53" s="62"/>
      <c r="D53" s="55"/>
      <c r="E53" s="55"/>
      <c r="F53" s="55"/>
      <c r="G53" s="55"/>
      <c r="H53" s="55"/>
      <c r="I53" s="60">
        <f t="shared" si="1"/>
        <v>0</v>
      </c>
      <c r="J53" s="158"/>
      <c r="K53" s="152"/>
    </row>
    <row r="54" spans="1:11" s="139" customFormat="1" ht="25.5" customHeight="1">
      <c r="A54" s="38">
        <v>4</v>
      </c>
      <c r="B54" s="39" t="s">
        <v>422</v>
      </c>
      <c r="C54" s="52">
        <f t="shared" ref="C54:H54" si="19">C55+C75+C76+C152+C159</f>
        <v>32237562</v>
      </c>
      <c r="D54" s="52">
        <f t="shared" si="19"/>
        <v>0</v>
      </c>
      <c r="E54" s="52">
        <f t="shared" si="19"/>
        <v>0</v>
      </c>
      <c r="F54" s="52">
        <f t="shared" si="19"/>
        <v>0</v>
      </c>
      <c r="G54" s="52">
        <f t="shared" si="19"/>
        <v>0</v>
      </c>
      <c r="H54" s="52">
        <f t="shared" si="19"/>
        <v>0</v>
      </c>
      <c r="I54" s="60">
        <f t="shared" si="1"/>
        <v>32237562</v>
      </c>
      <c r="J54" s="158"/>
      <c r="K54" s="152"/>
    </row>
    <row r="55" spans="1:11" s="139" customFormat="1" ht="25.5" customHeight="1">
      <c r="A55" s="40">
        <v>41</v>
      </c>
      <c r="B55" s="41" t="s">
        <v>421</v>
      </c>
      <c r="C55" s="53">
        <f t="shared" ref="C55:H55" si="20">C56+C62+C64+C69</f>
        <v>9106342</v>
      </c>
      <c r="D55" s="53">
        <f t="shared" si="20"/>
        <v>0</v>
      </c>
      <c r="E55" s="53">
        <f t="shared" si="20"/>
        <v>0</v>
      </c>
      <c r="F55" s="53">
        <f t="shared" si="20"/>
        <v>0</v>
      </c>
      <c r="G55" s="53">
        <f t="shared" si="20"/>
        <v>0</v>
      </c>
      <c r="H55" s="53">
        <f t="shared" si="20"/>
        <v>0</v>
      </c>
      <c r="I55" s="60">
        <f t="shared" si="1"/>
        <v>9106342</v>
      </c>
      <c r="J55" s="158"/>
      <c r="K55" s="152"/>
    </row>
    <row r="56" spans="1:11" s="139" customFormat="1" ht="25.5" customHeight="1">
      <c r="A56" s="42">
        <v>41010</v>
      </c>
      <c r="B56" s="49" t="s">
        <v>925</v>
      </c>
      <c r="C56" s="54">
        <f t="shared" ref="C56:H56" si="21">SUM(C57:C61)</f>
        <v>8110050</v>
      </c>
      <c r="D56" s="54">
        <f t="shared" si="21"/>
        <v>0</v>
      </c>
      <c r="E56" s="54">
        <f t="shared" si="21"/>
        <v>0</v>
      </c>
      <c r="F56" s="54">
        <f t="shared" si="21"/>
        <v>0</v>
      </c>
      <c r="G56" s="54">
        <f t="shared" si="21"/>
        <v>0</v>
      </c>
      <c r="H56" s="54">
        <f t="shared" si="21"/>
        <v>0</v>
      </c>
      <c r="I56" s="60">
        <f t="shared" si="1"/>
        <v>8110050</v>
      </c>
      <c r="J56" s="158"/>
      <c r="K56" s="152"/>
    </row>
    <row r="57" spans="1:11" s="139" customFormat="1" ht="25.5" customHeight="1">
      <c r="A57" s="134">
        <v>41011</v>
      </c>
      <c r="B57" s="43" t="s">
        <v>377</v>
      </c>
      <c r="C57" s="62">
        <v>450392</v>
      </c>
      <c r="D57" s="61"/>
      <c r="E57" s="61"/>
      <c r="F57" s="61"/>
      <c r="G57" s="61"/>
      <c r="H57" s="61"/>
      <c r="I57" s="60">
        <f t="shared" si="1"/>
        <v>450392</v>
      </c>
      <c r="J57" s="158"/>
      <c r="K57" s="152"/>
    </row>
    <row r="58" spans="1:11" s="139" customFormat="1" ht="25.5" customHeight="1">
      <c r="A58" s="134">
        <v>41012</v>
      </c>
      <c r="B58" s="43" t="s">
        <v>939</v>
      </c>
      <c r="C58" s="62">
        <v>7659658</v>
      </c>
      <c r="D58" s="61"/>
      <c r="E58" s="61"/>
      <c r="F58" s="61"/>
      <c r="G58" s="61"/>
      <c r="H58" s="61"/>
      <c r="I58" s="60">
        <f t="shared" si="1"/>
        <v>7659658</v>
      </c>
      <c r="J58" s="158"/>
      <c r="K58" s="152"/>
    </row>
    <row r="59" spans="1:11" s="139" customFormat="1" ht="25.5" customHeight="1">
      <c r="A59" s="134">
        <v>41013</v>
      </c>
      <c r="B59" s="43" t="s">
        <v>930</v>
      </c>
      <c r="C59" s="62"/>
      <c r="D59" s="61"/>
      <c r="E59" s="61"/>
      <c r="F59" s="61"/>
      <c r="G59" s="61"/>
      <c r="H59" s="61"/>
      <c r="I59" s="60">
        <f t="shared" si="1"/>
        <v>0</v>
      </c>
      <c r="J59" s="158"/>
      <c r="K59" s="152"/>
    </row>
    <row r="60" spans="1:11" s="139" customFormat="1" ht="25.5" customHeight="1">
      <c r="A60" s="134">
        <v>41014</v>
      </c>
      <c r="B60" s="43" t="s">
        <v>375</v>
      </c>
      <c r="C60" s="62"/>
      <c r="D60" s="61"/>
      <c r="E60" s="61"/>
      <c r="F60" s="61"/>
      <c r="G60" s="61"/>
      <c r="H60" s="61"/>
      <c r="I60" s="60">
        <f t="shared" si="1"/>
        <v>0</v>
      </c>
      <c r="J60" s="158"/>
      <c r="K60" s="152"/>
    </row>
    <row r="61" spans="1:11" s="139" customFormat="1" ht="25.5" customHeight="1">
      <c r="A61" s="134">
        <v>41019</v>
      </c>
      <c r="B61" s="43" t="s">
        <v>376</v>
      </c>
      <c r="C61" s="62"/>
      <c r="D61" s="61"/>
      <c r="E61" s="61"/>
      <c r="F61" s="61"/>
      <c r="G61" s="61"/>
      <c r="H61" s="61"/>
      <c r="I61" s="60">
        <f t="shared" si="1"/>
        <v>0</v>
      </c>
      <c r="J61" s="158"/>
      <c r="K61" s="152"/>
    </row>
    <row r="62" spans="1:11" s="139" customFormat="1" ht="25.5" customHeight="1">
      <c r="A62" s="42">
        <v>41020</v>
      </c>
      <c r="B62" s="49" t="s">
        <v>374</v>
      </c>
      <c r="C62" s="54">
        <f t="shared" ref="C62:H62" si="22">SUM(C63)</f>
        <v>996292</v>
      </c>
      <c r="D62" s="54">
        <f t="shared" si="22"/>
        <v>0</v>
      </c>
      <c r="E62" s="54">
        <f t="shared" si="22"/>
        <v>0</v>
      </c>
      <c r="F62" s="54">
        <f t="shared" si="22"/>
        <v>0</v>
      </c>
      <c r="G62" s="54">
        <f t="shared" si="22"/>
        <v>0</v>
      </c>
      <c r="H62" s="54">
        <f t="shared" si="22"/>
        <v>0</v>
      </c>
      <c r="I62" s="60">
        <f t="shared" si="1"/>
        <v>996292</v>
      </c>
      <c r="J62" s="158"/>
      <c r="K62" s="152"/>
    </row>
    <row r="63" spans="1:11" s="139" customFormat="1" ht="25.5" customHeight="1">
      <c r="A63" s="134">
        <v>41021</v>
      </c>
      <c r="B63" s="43" t="s">
        <v>922</v>
      </c>
      <c r="C63" s="62">
        <v>996292</v>
      </c>
      <c r="D63" s="61"/>
      <c r="E63" s="61"/>
      <c r="F63" s="61"/>
      <c r="G63" s="61"/>
      <c r="H63" s="61"/>
      <c r="I63" s="60">
        <f t="shared" si="1"/>
        <v>996292</v>
      </c>
      <c r="J63" s="158"/>
      <c r="K63" s="152"/>
    </row>
    <row r="64" spans="1:11" s="139" customFormat="1" ht="25.5" customHeight="1">
      <c r="A64" s="42">
        <v>41030</v>
      </c>
      <c r="B64" s="49" t="s">
        <v>994</v>
      </c>
      <c r="C64" s="163">
        <f t="shared" ref="C64:H64" si="23">SUM(C65:C68)</f>
        <v>0</v>
      </c>
      <c r="D64" s="163">
        <f t="shared" si="23"/>
        <v>0</v>
      </c>
      <c r="E64" s="163">
        <f t="shared" si="23"/>
        <v>0</v>
      </c>
      <c r="F64" s="163">
        <f t="shared" si="23"/>
        <v>0</v>
      </c>
      <c r="G64" s="163">
        <f t="shared" si="23"/>
        <v>0</v>
      </c>
      <c r="H64" s="163">
        <f t="shared" si="23"/>
        <v>0</v>
      </c>
      <c r="I64" s="60">
        <f t="shared" si="1"/>
        <v>0</v>
      </c>
      <c r="J64" s="158"/>
      <c r="K64" s="152"/>
    </row>
    <row r="65" spans="1:11" s="139" customFormat="1" ht="25.5" customHeight="1">
      <c r="A65" s="134">
        <v>41031</v>
      </c>
      <c r="B65" s="43" t="s">
        <v>940</v>
      </c>
      <c r="C65" s="62"/>
      <c r="D65" s="61"/>
      <c r="E65" s="61"/>
      <c r="F65" s="61"/>
      <c r="G65" s="61"/>
      <c r="H65" s="61"/>
      <c r="I65" s="60">
        <f t="shared" si="1"/>
        <v>0</v>
      </c>
      <c r="J65" s="158"/>
      <c r="K65" s="152"/>
    </row>
    <row r="66" spans="1:11" s="139" customFormat="1" ht="25.5" customHeight="1">
      <c r="A66" s="134">
        <v>41032</v>
      </c>
      <c r="B66" s="165" t="s">
        <v>923</v>
      </c>
      <c r="C66" s="62"/>
      <c r="D66" s="61"/>
      <c r="E66" s="61"/>
      <c r="F66" s="61"/>
      <c r="G66" s="61"/>
      <c r="H66" s="61"/>
      <c r="I66" s="60">
        <f t="shared" si="1"/>
        <v>0</v>
      </c>
      <c r="J66" s="158"/>
      <c r="K66" s="152"/>
    </row>
    <row r="67" spans="1:11" s="139" customFormat="1" ht="25.5" customHeight="1">
      <c r="A67" s="134">
        <v>41033</v>
      </c>
      <c r="B67" s="43" t="s">
        <v>924</v>
      </c>
      <c r="C67" s="62"/>
      <c r="D67" s="61"/>
      <c r="E67" s="61"/>
      <c r="F67" s="61"/>
      <c r="G67" s="61"/>
      <c r="H67" s="61"/>
      <c r="I67" s="60">
        <f t="shared" ref="I67:I130" si="24">SUM(C67+D67+E67+F67+H67+G67)</f>
        <v>0</v>
      </c>
      <c r="J67" s="158"/>
      <c r="K67" s="152"/>
    </row>
    <row r="68" spans="1:11" s="139" customFormat="1" ht="25.5" customHeight="1">
      <c r="A68" s="134">
        <v>41039</v>
      </c>
      <c r="B68" s="43" t="s">
        <v>532</v>
      </c>
      <c r="C68" s="62"/>
      <c r="D68" s="61"/>
      <c r="E68" s="61"/>
      <c r="F68" s="61"/>
      <c r="G68" s="61"/>
      <c r="H68" s="61"/>
      <c r="I68" s="60">
        <f t="shared" si="24"/>
        <v>0</v>
      </c>
      <c r="J68" s="158"/>
      <c r="K68" s="152"/>
    </row>
    <row r="69" spans="1:11" s="139" customFormat="1" ht="25.5" customHeight="1">
      <c r="A69" s="42">
        <v>41990</v>
      </c>
      <c r="B69" s="49" t="s">
        <v>926</v>
      </c>
      <c r="C69" s="54">
        <f t="shared" ref="C69:H69" si="25">SUM(C70:C74)</f>
        <v>0</v>
      </c>
      <c r="D69" s="54">
        <f t="shared" si="25"/>
        <v>0</v>
      </c>
      <c r="E69" s="54">
        <f t="shared" si="25"/>
        <v>0</v>
      </c>
      <c r="F69" s="54">
        <f t="shared" si="25"/>
        <v>0</v>
      </c>
      <c r="G69" s="54">
        <f t="shared" si="25"/>
        <v>0</v>
      </c>
      <c r="H69" s="54">
        <f t="shared" si="25"/>
        <v>0</v>
      </c>
      <c r="I69" s="60">
        <f t="shared" si="24"/>
        <v>0</v>
      </c>
      <c r="J69" s="158"/>
      <c r="K69" s="152"/>
    </row>
    <row r="70" spans="1:11" s="139" customFormat="1" ht="25.5" customHeight="1">
      <c r="A70" s="134">
        <v>41991</v>
      </c>
      <c r="B70" s="43" t="s">
        <v>931</v>
      </c>
      <c r="C70" s="62"/>
      <c r="D70" s="61"/>
      <c r="E70" s="61"/>
      <c r="F70" s="61"/>
      <c r="G70" s="61"/>
      <c r="H70" s="61"/>
      <c r="I70" s="60">
        <f t="shared" si="24"/>
        <v>0</v>
      </c>
      <c r="J70" s="158"/>
      <c r="K70" s="152"/>
    </row>
    <row r="71" spans="1:11" s="139" customFormat="1" ht="25.5" customHeight="1">
      <c r="A71" s="134">
        <v>41992</v>
      </c>
      <c r="B71" s="43" t="s">
        <v>932</v>
      </c>
      <c r="C71" s="62"/>
      <c r="D71" s="61"/>
      <c r="E71" s="61"/>
      <c r="F71" s="61"/>
      <c r="G71" s="61"/>
      <c r="H71" s="61"/>
      <c r="I71" s="60">
        <f t="shared" si="24"/>
        <v>0</v>
      </c>
      <c r="J71" s="158"/>
      <c r="K71" s="152"/>
    </row>
    <row r="72" spans="1:11" s="139" customFormat="1" ht="25.5" customHeight="1">
      <c r="A72" s="134">
        <v>41993</v>
      </c>
      <c r="B72" s="43" t="s">
        <v>933</v>
      </c>
      <c r="C72" s="62"/>
      <c r="D72" s="61"/>
      <c r="E72" s="61"/>
      <c r="F72" s="61"/>
      <c r="G72" s="61"/>
      <c r="H72" s="61"/>
      <c r="I72" s="60">
        <f t="shared" si="24"/>
        <v>0</v>
      </c>
      <c r="J72" s="158"/>
      <c r="K72" s="152"/>
    </row>
    <row r="73" spans="1:11" s="139" customFormat="1" ht="25.5" customHeight="1">
      <c r="A73" s="134">
        <v>41994</v>
      </c>
      <c r="B73" s="43" t="s">
        <v>378</v>
      </c>
      <c r="C73" s="62"/>
      <c r="D73" s="61"/>
      <c r="E73" s="61"/>
      <c r="F73" s="61"/>
      <c r="G73" s="61"/>
      <c r="H73" s="61"/>
      <c r="I73" s="60">
        <f t="shared" si="24"/>
        <v>0</v>
      </c>
      <c r="J73" s="158"/>
      <c r="K73" s="152"/>
    </row>
    <row r="74" spans="1:11" s="139" customFormat="1" ht="25.5" customHeight="1">
      <c r="A74" s="134">
        <v>41999</v>
      </c>
      <c r="B74" s="43" t="s">
        <v>934</v>
      </c>
      <c r="C74" s="62"/>
      <c r="D74" s="61"/>
      <c r="E74" s="61"/>
      <c r="F74" s="61"/>
      <c r="G74" s="61"/>
      <c r="H74" s="61"/>
      <c r="I74" s="60">
        <f t="shared" si="24"/>
        <v>0</v>
      </c>
      <c r="J74" s="158"/>
      <c r="K74" s="152"/>
    </row>
    <row r="75" spans="1:11" s="139" customFormat="1" ht="25.5" customHeight="1">
      <c r="A75" s="40">
        <v>42</v>
      </c>
      <c r="B75" s="41" t="s">
        <v>420</v>
      </c>
      <c r="C75" s="53"/>
      <c r="D75" s="53"/>
      <c r="E75" s="53"/>
      <c r="F75" s="53"/>
      <c r="G75" s="53"/>
      <c r="H75" s="53"/>
      <c r="I75" s="60">
        <f t="shared" si="24"/>
        <v>0</v>
      </c>
      <c r="J75" s="158"/>
      <c r="K75" s="152"/>
    </row>
    <row r="76" spans="1:11" s="139" customFormat="1" ht="25.5" customHeight="1">
      <c r="A76" s="40">
        <v>43</v>
      </c>
      <c r="B76" s="41" t="s">
        <v>419</v>
      </c>
      <c r="C76" s="53">
        <f t="shared" ref="C76:H76" si="26">C77+C82+C94+C99+C103+C107+C112+C119+C128+C137+C141+C145+C86</f>
        <v>19953278</v>
      </c>
      <c r="D76" s="53">
        <f t="shared" si="26"/>
        <v>0</v>
      </c>
      <c r="E76" s="53">
        <f t="shared" si="26"/>
        <v>0</v>
      </c>
      <c r="F76" s="53">
        <f t="shared" si="26"/>
        <v>0</v>
      </c>
      <c r="G76" s="53">
        <f t="shared" si="26"/>
        <v>0</v>
      </c>
      <c r="H76" s="53">
        <f t="shared" si="26"/>
        <v>0</v>
      </c>
      <c r="I76" s="60">
        <f t="shared" si="24"/>
        <v>19953278</v>
      </c>
      <c r="J76" s="158"/>
      <c r="K76" s="152"/>
    </row>
    <row r="77" spans="1:11" s="139" customFormat="1" ht="25.5" customHeight="1">
      <c r="A77" s="42">
        <v>43010</v>
      </c>
      <c r="B77" s="49" t="s">
        <v>927</v>
      </c>
      <c r="C77" s="54">
        <f t="shared" ref="C77:H77" si="27">SUM(C78:C81)</f>
        <v>10410292</v>
      </c>
      <c r="D77" s="54">
        <f t="shared" si="27"/>
        <v>0</v>
      </c>
      <c r="E77" s="54">
        <f t="shared" si="27"/>
        <v>0</v>
      </c>
      <c r="F77" s="54">
        <f t="shared" si="27"/>
        <v>0</v>
      </c>
      <c r="G77" s="54">
        <f t="shared" si="27"/>
        <v>0</v>
      </c>
      <c r="H77" s="54">
        <f t="shared" si="27"/>
        <v>0</v>
      </c>
      <c r="I77" s="60">
        <f t="shared" si="24"/>
        <v>10410292</v>
      </c>
      <c r="J77" s="158"/>
      <c r="K77" s="152"/>
    </row>
    <row r="78" spans="1:11" s="139" customFormat="1" ht="25.5" customHeight="1">
      <c r="A78" s="132">
        <v>43011</v>
      </c>
      <c r="B78" s="43" t="s">
        <v>935</v>
      </c>
      <c r="C78" s="62">
        <v>10410292</v>
      </c>
      <c r="D78" s="55"/>
      <c r="E78" s="55"/>
      <c r="F78" s="55"/>
      <c r="G78" s="55"/>
      <c r="H78" s="55"/>
      <c r="I78" s="60">
        <f t="shared" si="24"/>
        <v>10410292</v>
      </c>
      <c r="J78" s="158"/>
      <c r="K78" s="152"/>
    </row>
    <row r="79" spans="1:11" s="139" customFormat="1" ht="25.5" customHeight="1">
      <c r="A79" s="132">
        <v>43012</v>
      </c>
      <c r="B79" s="43" t="s">
        <v>936</v>
      </c>
      <c r="C79" s="62"/>
      <c r="D79" s="55"/>
      <c r="E79" s="55"/>
      <c r="F79" s="55"/>
      <c r="G79" s="55"/>
      <c r="H79" s="55"/>
      <c r="I79" s="60">
        <f t="shared" si="24"/>
        <v>0</v>
      </c>
      <c r="J79" s="158"/>
      <c r="K79" s="152"/>
    </row>
    <row r="80" spans="1:11" s="139" customFormat="1" ht="25.5" customHeight="1">
      <c r="A80" s="132">
        <v>43013</v>
      </c>
      <c r="B80" s="43" t="s">
        <v>938</v>
      </c>
      <c r="C80" s="62"/>
      <c r="D80" s="55"/>
      <c r="E80" s="55"/>
      <c r="F80" s="55"/>
      <c r="G80" s="55"/>
      <c r="H80" s="55"/>
      <c r="I80" s="60">
        <f t="shared" si="24"/>
        <v>0</v>
      </c>
      <c r="J80" s="158"/>
      <c r="K80" s="152"/>
    </row>
    <row r="81" spans="1:11" s="139" customFormat="1" ht="25.5" customHeight="1">
      <c r="A81" s="132">
        <v>43014</v>
      </c>
      <c r="B81" s="43" t="s">
        <v>937</v>
      </c>
      <c r="C81" s="62"/>
      <c r="D81" s="55"/>
      <c r="E81" s="55"/>
      <c r="F81" s="55"/>
      <c r="G81" s="55"/>
      <c r="H81" s="55"/>
      <c r="I81" s="60">
        <f t="shared" si="24"/>
        <v>0</v>
      </c>
      <c r="J81" s="158"/>
      <c r="K81" s="152"/>
    </row>
    <row r="82" spans="1:11" s="139" customFormat="1" ht="25.5" customHeight="1">
      <c r="A82" s="42">
        <v>43020</v>
      </c>
      <c r="B82" s="49" t="s">
        <v>928</v>
      </c>
      <c r="C82" s="54">
        <f t="shared" ref="C82:H82" si="28">SUM(C83:C85)</f>
        <v>1167150</v>
      </c>
      <c r="D82" s="54">
        <f t="shared" si="28"/>
        <v>0</v>
      </c>
      <c r="E82" s="54">
        <f t="shared" si="28"/>
        <v>0</v>
      </c>
      <c r="F82" s="54">
        <f t="shared" si="28"/>
        <v>0</v>
      </c>
      <c r="G82" s="54">
        <f t="shared" si="28"/>
        <v>0</v>
      </c>
      <c r="H82" s="54">
        <f t="shared" si="28"/>
        <v>0</v>
      </c>
      <c r="I82" s="60">
        <f t="shared" si="24"/>
        <v>1167150</v>
      </c>
      <c r="J82" s="158"/>
      <c r="K82" s="152"/>
    </row>
    <row r="83" spans="1:11" s="142" customFormat="1" ht="25.5" customHeight="1">
      <c r="A83" s="137">
        <v>43021</v>
      </c>
      <c r="B83" s="141" t="s">
        <v>941</v>
      </c>
      <c r="C83" s="62">
        <v>400047</v>
      </c>
      <c r="I83" s="60">
        <f t="shared" si="24"/>
        <v>400047</v>
      </c>
      <c r="J83" s="160"/>
      <c r="K83" s="154"/>
    </row>
    <row r="84" spans="1:11" s="142" customFormat="1" ht="25.5" customHeight="1">
      <c r="A84" s="137">
        <v>43022</v>
      </c>
      <c r="B84" s="141" t="s">
        <v>942</v>
      </c>
      <c r="C84" s="62">
        <v>490668</v>
      </c>
      <c r="I84" s="60">
        <f t="shared" si="24"/>
        <v>490668</v>
      </c>
      <c r="J84" s="160"/>
      <c r="K84" s="154"/>
    </row>
    <row r="85" spans="1:11" s="142" customFormat="1" ht="25.5" customHeight="1">
      <c r="A85" s="137">
        <v>43029</v>
      </c>
      <c r="B85" s="141" t="s">
        <v>986</v>
      </c>
      <c r="C85" s="62">
        <v>276435</v>
      </c>
      <c r="I85" s="60">
        <f t="shared" si="24"/>
        <v>276435</v>
      </c>
      <c r="J85" s="160"/>
      <c r="K85" s="154"/>
    </row>
    <row r="86" spans="1:11" s="139" customFormat="1" ht="25.5" customHeight="1">
      <c r="A86" s="42">
        <v>43030</v>
      </c>
      <c r="B86" s="49" t="s">
        <v>386</v>
      </c>
      <c r="C86" s="54">
        <f t="shared" ref="C86:H86" si="29">SUM(C87:C93)</f>
        <v>886614</v>
      </c>
      <c r="D86" s="54">
        <f t="shared" si="29"/>
        <v>0</v>
      </c>
      <c r="E86" s="54">
        <f t="shared" si="29"/>
        <v>0</v>
      </c>
      <c r="F86" s="54">
        <f t="shared" si="29"/>
        <v>0</v>
      </c>
      <c r="G86" s="54">
        <f t="shared" si="29"/>
        <v>0</v>
      </c>
      <c r="H86" s="54">
        <f t="shared" si="29"/>
        <v>0</v>
      </c>
      <c r="I86" s="60">
        <f t="shared" si="24"/>
        <v>886614</v>
      </c>
      <c r="J86" s="158"/>
      <c r="K86" s="152"/>
    </row>
    <row r="87" spans="1:11" s="142" customFormat="1" ht="25.5" customHeight="1">
      <c r="A87" s="137">
        <v>43031</v>
      </c>
      <c r="B87" s="141" t="s">
        <v>943</v>
      </c>
      <c r="C87" s="62">
        <v>755808</v>
      </c>
      <c r="I87" s="60">
        <f t="shared" si="24"/>
        <v>755808</v>
      </c>
      <c r="J87" s="160"/>
      <c r="K87" s="154"/>
    </row>
    <row r="88" spans="1:11" s="142" customFormat="1" ht="25.5" customHeight="1">
      <c r="A88" s="137">
        <v>43032</v>
      </c>
      <c r="B88" s="141" t="s">
        <v>944</v>
      </c>
      <c r="C88" s="62">
        <v>3258</v>
      </c>
      <c r="I88" s="60">
        <f t="shared" si="24"/>
        <v>3258</v>
      </c>
      <c r="J88" s="160"/>
      <c r="K88" s="154"/>
    </row>
    <row r="89" spans="1:11" s="142" customFormat="1" ht="25.5" customHeight="1">
      <c r="A89" s="137">
        <v>43033</v>
      </c>
      <c r="B89" s="141" t="s">
        <v>945</v>
      </c>
      <c r="C89" s="62">
        <v>2509</v>
      </c>
      <c r="I89" s="60">
        <f t="shared" si="24"/>
        <v>2509</v>
      </c>
      <c r="J89" s="160"/>
      <c r="K89" s="154"/>
    </row>
    <row r="90" spans="1:11" s="142" customFormat="1" ht="25.5" customHeight="1">
      <c r="A90" s="137">
        <v>43034</v>
      </c>
      <c r="B90" s="141" t="s">
        <v>946</v>
      </c>
      <c r="C90" s="62">
        <v>1535</v>
      </c>
      <c r="I90" s="60">
        <f t="shared" si="24"/>
        <v>1535</v>
      </c>
      <c r="J90" s="160"/>
      <c r="K90" s="154"/>
    </row>
    <row r="91" spans="1:11" s="142" customFormat="1" ht="25.5" customHeight="1">
      <c r="A91" s="137">
        <v>43035</v>
      </c>
      <c r="B91" s="141" t="s">
        <v>987</v>
      </c>
      <c r="C91" s="62"/>
      <c r="I91" s="60">
        <f t="shared" si="24"/>
        <v>0</v>
      </c>
      <c r="J91" s="160"/>
      <c r="K91" s="154"/>
    </row>
    <row r="92" spans="1:11" s="142" customFormat="1" ht="25.5" customHeight="1">
      <c r="A92" s="137">
        <v>43036</v>
      </c>
      <c r="B92" s="141" t="s">
        <v>947</v>
      </c>
      <c r="C92" s="62"/>
      <c r="I92" s="60">
        <f t="shared" si="24"/>
        <v>0</v>
      </c>
      <c r="J92" s="160"/>
      <c r="K92" s="154"/>
    </row>
    <row r="93" spans="1:11" s="142" customFormat="1" ht="25.5" customHeight="1">
      <c r="A93" s="137">
        <v>43039</v>
      </c>
      <c r="B93" s="141" t="s">
        <v>948</v>
      </c>
      <c r="C93" s="62">
        <v>123504</v>
      </c>
      <c r="I93" s="60">
        <f t="shared" si="24"/>
        <v>123504</v>
      </c>
      <c r="J93" s="160"/>
      <c r="K93" s="154"/>
    </row>
    <row r="94" spans="1:11" s="142" customFormat="1" ht="25.5" customHeight="1">
      <c r="A94" s="42">
        <v>43040</v>
      </c>
      <c r="B94" s="49" t="s">
        <v>949</v>
      </c>
      <c r="C94" s="54">
        <f t="shared" ref="C94:H94" si="30">SUM(C95:C98)</f>
        <v>0</v>
      </c>
      <c r="D94" s="54">
        <f t="shared" si="30"/>
        <v>0</v>
      </c>
      <c r="E94" s="54">
        <f t="shared" si="30"/>
        <v>0</v>
      </c>
      <c r="F94" s="54">
        <f t="shared" si="30"/>
        <v>0</v>
      </c>
      <c r="G94" s="54">
        <f t="shared" si="30"/>
        <v>0</v>
      </c>
      <c r="H94" s="54">
        <f t="shared" si="30"/>
        <v>0</v>
      </c>
      <c r="I94" s="60">
        <f t="shared" si="24"/>
        <v>0</v>
      </c>
      <c r="J94" s="160"/>
      <c r="K94" s="154"/>
    </row>
    <row r="95" spans="1:11" s="142" customFormat="1" ht="25.5" customHeight="1">
      <c r="A95" s="137">
        <v>43041</v>
      </c>
      <c r="B95" s="141" t="s">
        <v>992</v>
      </c>
      <c r="C95" s="62"/>
      <c r="I95" s="60">
        <f t="shared" si="24"/>
        <v>0</v>
      </c>
      <c r="J95" s="160"/>
      <c r="K95" s="154"/>
    </row>
    <row r="96" spans="1:11" s="142" customFormat="1" ht="25.5" customHeight="1">
      <c r="A96" s="137">
        <v>43042</v>
      </c>
      <c r="B96" s="141" t="s">
        <v>950</v>
      </c>
      <c r="C96" s="62"/>
      <c r="I96" s="60">
        <f t="shared" si="24"/>
        <v>0</v>
      </c>
      <c r="J96" s="160"/>
      <c r="K96" s="154"/>
    </row>
    <row r="97" spans="1:11" s="142" customFormat="1" ht="25.5" customHeight="1">
      <c r="A97" s="137">
        <v>43043</v>
      </c>
      <c r="B97" s="141" t="s">
        <v>951</v>
      </c>
      <c r="C97" s="62"/>
      <c r="I97" s="60">
        <f t="shared" si="24"/>
        <v>0</v>
      </c>
      <c r="J97" s="160"/>
      <c r="K97" s="154"/>
    </row>
    <row r="98" spans="1:11" s="142" customFormat="1" ht="25.5" customHeight="1">
      <c r="A98" s="137">
        <v>43049</v>
      </c>
      <c r="B98" s="141" t="s">
        <v>410</v>
      </c>
      <c r="C98" s="62"/>
      <c r="I98" s="60">
        <f t="shared" si="24"/>
        <v>0</v>
      </c>
      <c r="J98" s="160"/>
      <c r="K98" s="154"/>
    </row>
    <row r="99" spans="1:11" s="139" customFormat="1" ht="25.5" customHeight="1">
      <c r="A99" s="42">
        <v>43050</v>
      </c>
      <c r="B99" s="49" t="s">
        <v>952</v>
      </c>
      <c r="C99" s="54">
        <f t="shared" ref="C99:H99" si="31">SUM(C100:C102)</f>
        <v>679369</v>
      </c>
      <c r="D99" s="54">
        <f t="shared" si="31"/>
        <v>0</v>
      </c>
      <c r="E99" s="54">
        <f t="shared" si="31"/>
        <v>0</v>
      </c>
      <c r="F99" s="54">
        <f t="shared" si="31"/>
        <v>0</v>
      </c>
      <c r="G99" s="54">
        <f t="shared" si="31"/>
        <v>0</v>
      </c>
      <c r="H99" s="54">
        <f t="shared" si="31"/>
        <v>0</v>
      </c>
      <c r="I99" s="60">
        <f t="shared" si="24"/>
        <v>679369</v>
      </c>
      <c r="J99" s="158"/>
      <c r="K99" s="152"/>
    </row>
    <row r="100" spans="1:11" s="139" customFormat="1" ht="25.5" customHeight="1">
      <c r="A100" s="132">
        <v>43051</v>
      </c>
      <c r="B100" s="44" t="s">
        <v>954</v>
      </c>
      <c r="C100" s="62">
        <v>679369</v>
      </c>
      <c r="D100" s="55"/>
      <c r="E100" s="55"/>
      <c r="F100" s="55"/>
      <c r="G100" s="55"/>
      <c r="H100" s="55"/>
      <c r="I100" s="60">
        <f t="shared" si="24"/>
        <v>679369</v>
      </c>
      <c r="J100" s="158"/>
      <c r="K100" s="152"/>
    </row>
    <row r="101" spans="1:11" s="139" customFormat="1" ht="25.5" customHeight="1">
      <c r="A101" s="132">
        <v>43052</v>
      </c>
      <c r="B101" s="44" t="s">
        <v>953</v>
      </c>
      <c r="C101" s="62"/>
      <c r="D101" s="55"/>
      <c r="E101" s="55"/>
      <c r="F101" s="55"/>
      <c r="G101" s="55"/>
      <c r="H101" s="55"/>
      <c r="I101" s="60">
        <f t="shared" si="24"/>
        <v>0</v>
      </c>
      <c r="J101" s="158"/>
      <c r="K101" s="152"/>
    </row>
    <row r="102" spans="1:11" s="139" customFormat="1" ht="25.5" customHeight="1">
      <c r="A102" s="132">
        <v>43053</v>
      </c>
      <c r="B102" s="44" t="s">
        <v>384</v>
      </c>
      <c r="C102" s="62"/>
      <c r="D102" s="55"/>
      <c r="E102" s="55"/>
      <c r="F102" s="55"/>
      <c r="G102" s="55"/>
      <c r="H102" s="55"/>
      <c r="I102" s="60">
        <f t="shared" si="24"/>
        <v>0</v>
      </c>
      <c r="J102" s="158"/>
      <c r="K102" s="152"/>
    </row>
    <row r="103" spans="1:11" s="139" customFormat="1" ht="25.5" customHeight="1">
      <c r="A103" s="42">
        <v>43060</v>
      </c>
      <c r="B103" s="49" t="s">
        <v>988</v>
      </c>
      <c r="C103" s="54">
        <f t="shared" ref="C103:H103" si="32">SUM(C104:C106)</f>
        <v>30123</v>
      </c>
      <c r="D103" s="54">
        <f t="shared" si="32"/>
        <v>0</v>
      </c>
      <c r="E103" s="54">
        <f t="shared" si="32"/>
        <v>0</v>
      </c>
      <c r="F103" s="54">
        <f t="shared" si="32"/>
        <v>0</v>
      </c>
      <c r="G103" s="54">
        <f t="shared" si="32"/>
        <v>0</v>
      </c>
      <c r="H103" s="54">
        <f t="shared" si="32"/>
        <v>0</v>
      </c>
      <c r="I103" s="60">
        <f t="shared" si="24"/>
        <v>30123</v>
      </c>
      <c r="J103" s="158"/>
      <c r="K103" s="152"/>
    </row>
    <row r="104" spans="1:11" s="139" customFormat="1" ht="25.5" customHeight="1">
      <c r="A104" s="132">
        <v>43061</v>
      </c>
      <c r="B104" s="44" t="s">
        <v>418</v>
      </c>
      <c r="C104" s="62">
        <v>2800</v>
      </c>
      <c r="D104" s="55"/>
      <c r="E104" s="55"/>
      <c r="F104" s="55"/>
      <c r="G104" s="55"/>
      <c r="H104" s="55"/>
      <c r="I104" s="60">
        <f t="shared" si="24"/>
        <v>2800</v>
      </c>
      <c r="J104" s="158"/>
      <c r="K104" s="152"/>
    </row>
    <row r="105" spans="1:11" s="139" customFormat="1" ht="25.5" customHeight="1">
      <c r="A105" s="132">
        <v>43062</v>
      </c>
      <c r="B105" s="44" t="s">
        <v>417</v>
      </c>
      <c r="C105" s="62">
        <v>27323</v>
      </c>
      <c r="D105" s="55"/>
      <c r="E105" s="55"/>
      <c r="F105" s="55"/>
      <c r="G105" s="55"/>
      <c r="H105" s="55"/>
      <c r="I105" s="60">
        <f t="shared" si="24"/>
        <v>27323</v>
      </c>
      <c r="J105" s="158"/>
      <c r="K105" s="152"/>
    </row>
    <row r="106" spans="1:11" s="139" customFormat="1" ht="25.5" customHeight="1">
      <c r="A106" s="132">
        <v>43063</v>
      </c>
      <c r="B106" s="44" t="s">
        <v>955</v>
      </c>
      <c r="C106" s="62"/>
      <c r="D106" s="55"/>
      <c r="E106" s="55"/>
      <c r="F106" s="55"/>
      <c r="G106" s="55"/>
      <c r="H106" s="55"/>
      <c r="I106" s="60">
        <f t="shared" si="24"/>
        <v>0</v>
      </c>
      <c r="J106" s="158"/>
      <c r="K106" s="152"/>
    </row>
    <row r="107" spans="1:11" s="139" customFormat="1" ht="25.5" customHeight="1">
      <c r="A107" s="42">
        <v>43070</v>
      </c>
      <c r="B107" s="49" t="s">
        <v>416</v>
      </c>
      <c r="C107" s="54">
        <f t="shared" ref="C107:H107" si="33">SUM(C108:C111)</f>
        <v>218247</v>
      </c>
      <c r="D107" s="54">
        <f t="shared" si="33"/>
        <v>0</v>
      </c>
      <c r="E107" s="54">
        <f t="shared" si="33"/>
        <v>0</v>
      </c>
      <c r="F107" s="54">
        <f t="shared" si="33"/>
        <v>0</v>
      </c>
      <c r="G107" s="54">
        <f t="shared" si="33"/>
        <v>0</v>
      </c>
      <c r="H107" s="54">
        <f t="shared" si="33"/>
        <v>0</v>
      </c>
      <c r="I107" s="60">
        <f t="shared" si="24"/>
        <v>218247</v>
      </c>
      <c r="J107" s="158"/>
      <c r="K107" s="152"/>
    </row>
    <row r="108" spans="1:11" s="139" customFormat="1" ht="25.5" customHeight="1">
      <c r="A108" s="134">
        <v>43071</v>
      </c>
      <c r="B108" s="43" t="s">
        <v>620</v>
      </c>
      <c r="C108" s="62">
        <v>54011</v>
      </c>
      <c r="D108" s="55"/>
      <c r="E108" s="55"/>
      <c r="F108" s="55"/>
      <c r="G108" s="55"/>
      <c r="H108" s="55"/>
      <c r="I108" s="60">
        <f t="shared" si="24"/>
        <v>54011</v>
      </c>
      <c r="J108" s="158"/>
      <c r="K108" s="152"/>
    </row>
    <row r="109" spans="1:11" s="139" customFormat="1" ht="25.5" customHeight="1">
      <c r="A109" s="134">
        <v>43072</v>
      </c>
      <c r="B109" s="43" t="s">
        <v>415</v>
      </c>
      <c r="C109" s="62">
        <v>7788</v>
      </c>
      <c r="D109" s="55"/>
      <c r="E109" s="55"/>
      <c r="F109" s="55"/>
      <c r="G109" s="55"/>
      <c r="H109" s="55"/>
      <c r="I109" s="60">
        <f t="shared" si="24"/>
        <v>7788</v>
      </c>
      <c r="J109" s="158"/>
      <c r="K109" s="152"/>
    </row>
    <row r="110" spans="1:11" s="139" customFormat="1" ht="25.5" customHeight="1">
      <c r="A110" s="134">
        <v>43073</v>
      </c>
      <c r="B110" s="43" t="s">
        <v>956</v>
      </c>
      <c r="C110" s="62">
        <v>23342</v>
      </c>
      <c r="D110" s="55"/>
      <c r="E110" s="55"/>
      <c r="F110" s="55"/>
      <c r="G110" s="55"/>
      <c r="H110" s="55"/>
      <c r="I110" s="60">
        <f t="shared" si="24"/>
        <v>23342</v>
      </c>
      <c r="J110" s="158"/>
      <c r="K110" s="152"/>
    </row>
    <row r="111" spans="1:11" s="139" customFormat="1" ht="25.5" customHeight="1">
      <c r="A111" s="134">
        <v>43074</v>
      </c>
      <c r="B111" s="43" t="s">
        <v>414</v>
      </c>
      <c r="C111" s="62">
        <v>133106</v>
      </c>
      <c r="D111" s="55"/>
      <c r="E111" s="55"/>
      <c r="F111" s="55"/>
      <c r="G111" s="55"/>
      <c r="H111" s="55"/>
      <c r="I111" s="60">
        <f t="shared" si="24"/>
        <v>133106</v>
      </c>
      <c r="J111" s="158"/>
      <c r="K111" s="152"/>
    </row>
    <row r="112" spans="1:11" s="139" customFormat="1" ht="25.5" customHeight="1">
      <c r="A112" s="42">
        <v>43080</v>
      </c>
      <c r="B112" s="49" t="s">
        <v>989</v>
      </c>
      <c r="C112" s="54">
        <f t="shared" ref="C112:H112" si="34">SUM(C113:C118)</f>
        <v>1456087</v>
      </c>
      <c r="D112" s="54">
        <f t="shared" si="34"/>
        <v>0</v>
      </c>
      <c r="E112" s="54">
        <f t="shared" si="34"/>
        <v>0</v>
      </c>
      <c r="F112" s="54">
        <f t="shared" si="34"/>
        <v>0</v>
      </c>
      <c r="G112" s="54">
        <f t="shared" si="34"/>
        <v>0</v>
      </c>
      <c r="H112" s="54">
        <f t="shared" si="34"/>
        <v>0</v>
      </c>
      <c r="I112" s="60">
        <f t="shared" si="24"/>
        <v>1456087</v>
      </c>
      <c r="J112" s="158"/>
      <c r="K112" s="152"/>
    </row>
    <row r="113" spans="1:11" s="139" customFormat="1" ht="25.5" customHeight="1">
      <c r="A113" s="132">
        <v>43081</v>
      </c>
      <c r="B113" s="43" t="s">
        <v>413</v>
      </c>
      <c r="C113" s="62">
        <v>27959</v>
      </c>
      <c r="D113" s="55"/>
      <c r="E113" s="55"/>
      <c r="F113" s="55"/>
      <c r="G113" s="55"/>
      <c r="H113" s="55"/>
      <c r="I113" s="60">
        <f t="shared" si="24"/>
        <v>27959</v>
      </c>
      <c r="J113" s="158"/>
      <c r="K113" s="152"/>
    </row>
    <row r="114" spans="1:11" s="139" customFormat="1" ht="25.5" customHeight="1">
      <c r="A114" s="132">
        <v>43082</v>
      </c>
      <c r="B114" s="43" t="s">
        <v>412</v>
      </c>
      <c r="C114" s="62">
        <v>1340</v>
      </c>
      <c r="D114" s="55"/>
      <c r="E114" s="55"/>
      <c r="F114" s="55"/>
      <c r="G114" s="55"/>
      <c r="H114" s="55"/>
      <c r="I114" s="60">
        <f t="shared" si="24"/>
        <v>1340</v>
      </c>
      <c r="J114" s="158"/>
      <c r="K114" s="152"/>
    </row>
    <row r="115" spans="1:11" s="139" customFormat="1" ht="25.5" customHeight="1">
      <c r="A115" s="132">
        <v>43083</v>
      </c>
      <c r="B115" s="43" t="s">
        <v>621</v>
      </c>
      <c r="C115" s="62">
        <v>840</v>
      </c>
      <c r="D115" s="55"/>
      <c r="E115" s="55"/>
      <c r="F115" s="55"/>
      <c r="G115" s="55"/>
      <c r="H115" s="55"/>
      <c r="I115" s="60">
        <f t="shared" si="24"/>
        <v>840</v>
      </c>
      <c r="J115" s="158"/>
      <c r="K115" s="152"/>
    </row>
    <row r="116" spans="1:11" s="139" customFormat="1" ht="25.5" customHeight="1">
      <c r="A116" s="132">
        <v>43084</v>
      </c>
      <c r="B116" s="43" t="s">
        <v>411</v>
      </c>
      <c r="C116" s="62">
        <v>1194316</v>
      </c>
      <c r="D116" s="55"/>
      <c r="E116" s="55"/>
      <c r="F116" s="55"/>
      <c r="G116" s="55"/>
      <c r="H116" s="55"/>
      <c r="I116" s="60">
        <f t="shared" si="24"/>
        <v>1194316</v>
      </c>
      <c r="J116" s="158"/>
      <c r="K116" s="152"/>
    </row>
    <row r="117" spans="1:11" s="139" customFormat="1" ht="25.5" customHeight="1">
      <c r="A117" s="132">
        <v>43085</v>
      </c>
      <c r="B117" s="43" t="s">
        <v>995</v>
      </c>
      <c r="C117" s="62">
        <v>231632</v>
      </c>
      <c r="D117" s="55"/>
      <c r="E117" s="55"/>
      <c r="F117" s="55"/>
      <c r="G117" s="55"/>
      <c r="H117" s="55"/>
      <c r="I117" s="60">
        <f t="shared" si="24"/>
        <v>231632</v>
      </c>
      <c r="J117" s="158"/>
      <c r="K117" s="152"/>
    </row>
    <row r="118" spans="1:11" s="139" customFormat="1" ht="25.5" customHeight="1">
      <c r="A118" s="132">
        <v>43089</v>
      </c>
      <c r="B118" s="43" t="s">
        <v>410</v>
      </c>
      <c r="C118" s="62"/>
      <c r="D118" s="55"/>
      <c r="E118" s="55"/>
      <c r="F118" s="55"/>
      <c r="G118" s="55"/>
      <c r="H118" s="55"/>
      <c r="I118" s="60">
        <f t="shared" si="24"/>
        <v>0</v>
      </c>
      <c r="J118" s="158"/>
      <c r="K118" s="152"/>
    </row>
    <row r="119" spans="1:11" s="139" customFormat="1" ht="25.5" customHeight="1">
      <c r="A119" s="42">
        <v>43090</v>
      </c>
      <c r="B119" s="49" t="s">
        <v>957</v>
      </c>
      <c r="C119" s="54">
        <f t="shared" ref="C119:H119" si="35">SUM(C120:C127)</f>
        <v>0</v>
      </c>
      <c r="D119" s="54">
        <f t="shared" si="35"/>
        <v>0</v>
      </c>
      <c r="E119" s="54">
        <f t="shared" si="35"/>
        <v>0</v>
      </c>
      <c r="F119" s="54">
        <f t="shared" si="35"/>
        <v>0</v>
      </c>
      <c r="G119" s="54">
        <f t="shared" si="35"/>
        <v>0</v>
      </c>
      <c r="H119" s="54">
        <f t="shared" si="35"/>
        <v>0</v>
      </c>
      <c r="I119" s="60">
        <f t="shared" si="24"/>
        <v>0</v>
      </c>
      <c r="J119" s="158"/>
      <c r="K119" s="152"/>
    </row>
    <row r="120" spans="1:11" s="139" customFormat="1" ht="25.5" customHeight="1">
      <c r="A120" s="132">
        <v>43091</v>
      </c>
      <c r="B120" s="43" t="s">
        <v>958</v>
      </c>
      <c r="C120" s="62"/>
      <c r="D120" s="55"/>
      <c r="E120" s="55"/>
      <c r="F120" s="55"/>
      <c r="G120" s="55"/>
      <c r="H120" s="55"/>
      <c r="I120" s="60">
        <f t="shared" si="24"/>
        <v>0</v>
      </c>
      <c r="J120" s="158"/>
      <c r="K120" s="152"/>
    </row>
    <row r="121" spans="1:11" s="139" customFormat="1" ht="25.5" customHeight="1">
      <c r="A121" s="132">
        <v>43092</v>
      </c>
      <c r="B121" s="43" t="s">
        <v>959</v>
      </c>
      <c r="C121" s="62"/>
      <c r="D121" s="55"/>
      <c r="E121" s="55"/>
      <c r="F121" s="55"/>
      <c r="G121" s="55"/>
      <c r="H121" s="55"/>
      <c r="I121" s="60">
        <f t="shared" si="24"/>
        <v>0</v>
      </c>
      <c r="J121" s="158"/>
      <c r="K121" s="152"/>
    </row>
    <row r="122" spans="1:11" s="139" customFormat="1" ht="25.5" customHeight="1">
      <c r="A122" s="132">
        <v>43093</v>
      </c>
      <c r="B122" s="43" t="s">
        <v>961</v>
      </c>
      <c r="C122" s="62"/>
      <c r="D122" s="55"/>
      <c r="E122" s="55"/>
      <c r="F122" s="55"/>
      <c r="G122" s="55"/>
      <c r="H122" s="55"/>
      <c r="I122" s="60">
        <f t="shared" si="24"/>
        <v>0</v>
      </c>
      <c r="J122" s="158"/>
      <c r="K122" s="152"/>
    </row>
    <row r="123" spans="1:11" s="139" customFormat="1" ht="25.5" customHeight="1">
      <c r="A123" s="132">
        <v>43094</v>
      </c>
      <c r="B123" s="43" t="s">
        <v>960</v>
      </c>
      <c r="C123" s="62"/>
      <c r="D123" s="55"/>
      <c r="E123" s="55"/>
      <c r="F123" s="55"/>
      <c r="G123" s="55"/>
      <c r="H123" s="55"/>
      <c r="I123" s="60">
        <f t="shared" si="24"/>
        <v>0</v>
      </c>
      <c r="J123" s="158"/>
      <c r="K123" s="152"/>
    </row>
    <row r="124" spans="1:11" s="139" customFormat="1" ht="25.5" customHeight="1">
      <c r="A124" s="132">
        <v>43095</v>
      </c>
      <c r="B124" s="43" t="s">
        <v>409</v>
      </c>
      <c r="C124" s="62"/>
      <c r="D124" s="55"/>
      <c r="E124" s="55"/>
      <c r="F124" s="55"/>
      <c r="G124" s="55"/>
      <c r="H124" s="55"/>
      <c r="I124" s="60">
        <f t="shared" si="24"/>
        <v>0</v>
      </c>
      <c r="J124" s="158"/>
      <c r="K124" s="152"/>
    </row>
    <row r="125" spans="1:11" s="139" customFormat="1" ht="25.5" customHeight="1">
      <c r="A125" s="132">
        <v>43096</v>
      </c>
      <c r="B125" s="43" t="s">
        <v>473</v>
      </c>
      <c r="C125" s="62"/>
      <c r="D125" s="55"/>
      <c r="E125" s="55"/>
      <c r="F125" s="55"/>
      <c r="G125" s="55"/>
      <c r="H125" s="55"/>
      <c r="I125" s="60">
        <f t="shared" si="24"/>
        <v>0</v>
      </c>
      <c r="J125" s="158"/>
      <c r="K125" s="152"/>
    </row>
    <row r="126" spans="1:11" s="139" customFormat="1" ht="25.5" customHeight="1">
      <c r="A126" s="132">
        <v>43097</v>
      </c>
      <c r="B126" s="43" t="s">
        <v>408</v>
      </c>
      <c r="C126" s="62"/>
      <c r="D126" s="55"/>
      <c r="E126" s="55"/>
      <c r="F126" s="55"/>
      <c r="G126" s="55"/>
      <c r="H126" s="55"/>
      <c r="I126" s="60">
        <f t="shared" si="24"/>
        <v>0</v>
      </c>
      <c r="J126" s="158"/>
      <c r="K126" s="152"/>
    </row>
    <row r="127" spans="1:11" s="139" customFormat="1" ht="25.5" customHeight="1">
      <c r="A127" s="132">
        <v>43098</v>
      </c>
      <c r="B127" s="43" t="s">
        <v>962</v>
      </c>
      <c r="C127" s="62"/>
      <c r="D127" s="55"/>
      <c r="E127" s="55"/>
      <c r="F127" s="55"/>
      <c r="G127" s="55"/>
      <c r="H127" s="55"/>
      <c r="I127" s="60">
        <f t="shared" si="24"/>
        <v>0</v>
      </c>
      <c r="J127" s="158"/>
      <c r="K127" s="152"/>
    </row>
    <row r="128" spans="1:11" s="139" customFormat="1" ht="25.5" customHeight="1">
      <c r="A128" s="42">
        <v>43100</v>
      </c>
      <c r="B128" s="49" t="s">
        <v>407</v>
      </c>
      <c r="C128" s="54">
        <f t="shared" ref="C128:H128" si="36">SUM(C129:C136)</f>
        <v>2117407</v>
      </c>
      <c r="D128" s="54">
        <f t="shared" si="36"/>
        <v>0</v>
      </c>
      <c r="E128" s="54">
        <f t="shared" si="36"/>
        <v>0</v>
      </c>
      <c r="F128" s="54">
        <f t="shared" si="36"/>
        <v>0</v>
      </c>
      <c r="G128" s="54">
        <f t="shared" si="36"/>
        <v>0</v>
      </c>
      <c r="H128" s="54">
        <f t="shared" si="36"/>
        <v>0</v>
      </c>
      <c r="I128" s="60">
        <f t="shared" si="24"/>
        <v>2117407</v>
      </c>
      <c r="J128" s="158"/>
      <c r="K128" s="152"/>
    </row>
    <row r="129" spans="1:11" s="139" customFormat="1" ht="25.5" customHeight="1">
      <c r="A129" s="132">
        <v>43101</v>
      </c>
      <c r="B129" s="43" t="s">
        <v>963</v>
      </c>
      <c r="C129" s="62">
        <v>2117407</v>
      </c>
      <c r="D129" s="55"/>
      <c r="E129" s="55"/>
      <c r="F129" s="55"/>
      <c r="G129" s="55"/>
      <c r="H129" s="55"/>
      <c r="I129" s="60">
        <f t="shared" si="24"/>
        <v>2117407</v>
      </c>
      <c r="J129" s="158"/>
      <c r="K129" s="152"/>
    </row>
    <row r="130" spans="1:11" s="139" customFormat="1" ht="25.5" customHeight="1">
      <c r="A130" s="132">
        <v>43102</v>
      </c>
      <c r="B130" s="43" t="s">
        <v>964</v>
      </c>
      <c r="C130" s="62"/>
      <c r="D130" s="55"/>
      <c r="E130" s="55"/>
      <c r="F130" s="55"/>
      <c r="G130" s="55"/>
      <c r="H130" s="55"/>
      <c r="I130" s="60">
        <f t="shared" si="24"/>
        <v>0</v>
      </c>
      <c r="J130" s="158"/>
      <c r="K130" s="152"/>
    </row>
    <row r="131" spans="1:11" s="139" customFormat="1" ht="25.5" customHeight="1">
      <c r="A131" s="132">
        <v>43103</v>
      </c>
      <c r="B131" s="43" t="s">
        <v>406</v>
      </c>
      <c r="C131" s="62"/>
      <c r="D131" s="55"/>
      <c r="E131" s="55"/>
      <c r="F131" s="55"/>
      <c r="G131" s="55"/>
      <c r="H131" s="55"/>
      <c r="I131" s="60">
        <f t="shared" ref="I131:I194" si="37">SUM(C131+D131+E131+F131+H131+G131)</f>
        <v>0</v>
      </c>
      <c r="J131" s="158"/>
      <c r="K131" s="152"/>
    </row>
    <row r="132" spans="1:11" s="139" customFormat="1" ht="25.5" customHeight="1">
      <c r="A132" s="132">
        <v>43104</v>
      </c>
      <c r="B132" s="43" t="s">
        <v>405</v>
      </c>
      <c r="C132" s="62"/>
      <c r="D132" s="55"/>
      <c r="E132" s="55"/>
      <c r="F132" s="55"/>
      <c r="G132" s="55"/>
      <c r="H132" s="55"/>
      <c r="I132" s="60">
        <f t="shared" si="37"/>
        <v>0</v>
      </c>
      <c r="J132" s="158"/>
      <c r="K132" s="152"/>
    </row>
    <row r="133" spans="1:11" s="139" customFormat="1" ht="25.5" customHeight="1">
      <c r="A133" s="132">
        <v>43105</v>
      </c>
      <c r="B133" s="43" t="s">
        <v>404</v>
      </c>
      <c r="C133" s="62"/>
      <c r="D133" s="55"/>
      <c r="E133" s="55"/>
      <c r="F133" s="55"/>
      <c r="G133" s="55"/>
      <c r="H133" s="55"/>
      <c r="I133" s="60">
        <f t="shared" si="37"/>
        <v>0</v>
      </c>
      <c r="J133" s="158"/>
      <c r="K133" s="152"/>
    </row>
    <row r="134" spans="1:11" s="139" customFormat="1" ht="25.5" customHeight="1">
      <c r="A134" s="132">
        <v>43106</v>
      </c>
      <c r="B134" s="43" t="s">
        <v>965</v>
      </c>
      <c r="C134" s="62"/>
      <c r="D134" s="55"/>
      <c r="E134" s="55"/>
      <c r="F134" s="55"/>
      <c r="G134" s="55"/>
      <c r="H134" s="55"/>
      <c r="I134" s="60">
        <f t="shared" si="37"/>
        <v>0</v>
      </c>
      <c r="J134" s="158"/>
      <c r="K134" s="152"/>
    </row>
    <row r="135" spans="1:11" s="139" customFormat="1" ht="25.5" customHeight="1">
      <c r="A135" s="132">
        <v>43107</v>
      </c>
      <c r="B135" s="43" t="s">
        <v>403</v>
      </c>
      <c r="C135" s="62"/>
      <c r="D135" s="55"/>
      <c r="E135" s="55"/>
      <c r="F135" s="55"/>
      <c r="G135" s="55"/>
      <c r="H135" s="55"/>
      <c r="I135" s="60">
        <f t="shared" si="37"/>
        <v>0</v>
      </c>
      <c r="J135" s="158"/>
      <c r="K135" s="152"/>
    </row>
    <row r="136" spans="1:11" s="139" customFormat="1" ht="25.5" customHeight="1">
      <c r="A136" s="132">
        <v>43109</v>
      </c>
      <c r="B136" s="43" t="s">
        <v>402</v>
      </c>
      <c r="C136" s="62"/>
      <c r="D136" s="55"/>
      <c r="E136" s="55"/>
      <c r="F136" s="55"/>
      <c r="G136" s="55"/>
      <c r="H136" s="55"/>
      <c r="I136" s="60">
        <f t="shared" si="37"/>
        <v>0</v>
      </c>
      <c r="J136" s="158"/>
      <c r="K136" s="152"/>
    </row>
    <row r="137" spans="1:11" s="139" customFormat="1" ht="25.5" customHeight="1">
      <c r="A137" s="42">
        <v>43110</v>
      </c>
      <c r="B137" s="49" t="s">
        <v>401</v>
      </c>
      <c r="C137" s="54">
        <f t="shared" ref="C137:H137" si="38">SUM(C138:C140)</f>
        <v>162416</v>
      </c>
      <c r="D137" s="54">
        <f t="shared" si="38"/>
        <v>0</v>
      </c>
      <c r="E137" s="54">
        <f t="shared" si="38"/>
        <v>0</v>
      </c>
      <c r="F137" s="54">
        <f t="shared" si="38"/>
        <v>0</v>
      </c>
      <c r="G137" s="54">
        <f t="shared" si="38"/>
        <v>0</v>
      </c>
      <c r="H137" s="54">
        <f t="shared" si="38"/>
        <v>0</v>
      </c>
      <c r="I137" s="60">
        <f t="shared" si="37"/>
        <v>162416</v>
      </c>
      <c r="J137" s="158"/>
      <c r="K137" s="152"/>
    </row>
    <row r="138" spans="1:11" s="139" customFormat="1" ht="25.5" customHeight="1">
      <c r="A138" s="132">
        <v>43111</v>
      </c>
      <c r="B138" s="43" t="s">
        <v>966</v>
      </c>
      <c r="C138" s="62"/>
      <c r="D138" s="55"/>
      <c r="E138" s="55"/>
      <c r="F138" s="55"/>
      <c r="G138" s="55"/>
      <c r="H138" s="55"/>
      <c r="I138" s="60">
        <f t="shared" si="37"/>
        <v>0</v>
      </c>
      <c r="J138" s="158"/>
      <c r="K138" s="152"/>
    </row>
    <row r="139" spans="1:11" s="139" customFormat="1" ht="25.5" customHeight="1">
      <c r="A139" s="132">
        <v>43112</v>
      </c>
      <c r="B139" s="43" t="s">
        <v>400</v>
      </c>
      <c r="C139" s="62">
        <v>124755</v>
      </c>
      <c r="D139" s="55"/>
      <c r="E139" s="55"/>
      <c r="F139" s="55"/>
      <c r="G139" s="55"/>
      <c r="H139" s="55"/>
      <c r="I139" s="60">
        <f t="shared" si="37"/>
        <v>124755</v>
      </c>
      <c r="J139" s="158"/>
      <c r="K139" s="152"/>
    </row>
    <row r="140" spans="1:11" s="139" customFormat="1" ht="25.5" customHeight="1">
      <c r="A140" s="132">
        <v>43113</v>
      </c>
      <c r="B140" s="43" t="s">
        <v>399</v>
      </c>
      <c r="C140" s="62">
        <v>37661</v>
      </c>
      <c r="D140" s="55"/>
      <c r="E140" s="55"/>
      <c r="F140" s="55"/>
      <c r="G140" s="55"/>
      <c r="H140" s="55"/>
      <c r="I140" s="60">
        <f t="shared" si="37"/>
        <v>37661</v>
      </c>
      <c r="J140" s="158"/>
      <c r="K140" s="152"/>
    </row>
    <row r="141" spans="1:11" s="139" customFormat="1" ht="25.5" customHeight="1">
      <c r="A141" s="42">
        <v>43120</v>
      </c>
      <c r="B141" s="49" t="s">
        <v>398</v>
      </c>
      <c r="C141" s="54">
        <f t="shared" ref="C141:H141" si="39">SUM(C142:C144)</f>
        <v>2333825</v>
      </c>
      <c r="D141" s="54">
        <f t="shared" si="39"/>
        <v>0</v>
      </c>
      <c r="E141" s="54">
        <f t="shared" si="39"/>
        <v>0</v>
      </c>
      <c r="F141" s="54">
        <f t="shared" si="39"/>
        <v>0</v>
      </c>
      <c r="G141" s="54">
        <f t="shared" si="39"/>
        <v>0</v>
      </c>
      <c r="H141" s="54">
        <f t="shared" si="39"/>
        <v>0</v>
      </c>
      <c r="I141" s="60">
        <f t="shared" si="37"/>
        <v>2333825</v>
      </c>
      <c r="J141" s="158"/>
      <c r="K141" s="152"/>
    </row>
    <row r="142" spans="1:11" s="139" customFormat="1" ht="25.5" customHeight="1">
      <c r="A142" s="132">
        <v>43121</v>
      </c>
      <c r="B142" s="43" t="s">
        <v>397</v>
      </c>
      <c r="C142" s="62">
        <v>1619881</v>
      </c>
      <c r="D142" s="55"/>
      <c r="E142" s="55"/>
      <c r="F142" s="55"/>
      <c r="G142" s="55"/>
      <c r="H142" s="55"/>
      <c r="I142" s="60">
        <f t="shared" si="37"/>
        <v>1619881</v>
      </c>
      <c r="J142" s="158"/>
      <c r="K142" s="152"/>
    </row>
    <row r="143" spans="1:11" s="139" customFormat="1" ht="25.5" customHeight="1">
      <c r="A143" s="132">
        <v>43122</v>
      </c>
      <c r="B143" s="43" t="s">
        <v>396</v>
      </c>
      <c r="C143" s="62">
        <v>3295</v>
      </c>
      <c r="D143" s="55"/>
      <c r="E143" s="55"/>
      <c r="F143" s="55"/>
      <c r="G143" s="55"/>
      <c r="H143" s="55"/>
      <c r="I143" s="60">
        <f t="shared" si="37"/>
        <v>3295</v>
      </c>
      <c r="J143" s="158"/>
      <c r="K143" s="152"/>
    </row>
    <row r="144" spans="1:11" s="139" customFormat="1" ht="25.5" customHeight="1">
      <c r="A144" s="132">
        <v>43123</v>
      </c>
      <c r="B144" s="43" t="s">
        <v>967</v>
      </c>
      <c r="C144" s="62">
        <v>710649</v>
      </c>
      <c r="D144" s="55"/>
      <c r="E144" s="55"/>
      <c r="F144" s="55"/>
      <c r="G144" s="55"/>
      <c r="H144" s="55"/>
      <c r="I144" s="60">
        <f t="shared" si="37"/>
        <v>710649</v>
      </c>
      <c r="J144" s="158"/>
      <c r="K144" s="152"/>
    </row>
    <row r="145" spans="1:11" s="139" customFormat="1" ht="25.5" customHeight="1">
      <c r="A145" s="42">
        <v>43130</v>
      </c>
      <c r="B145" s="49" t="s">
        <v>968</v>
      </c>
      <c r="C145" s="54">
        <f t="shared" ref="C145:H145" si="40">SUM(C146:C151)</f>
        <v>491748</v>
      </c>
      <c r="D145" s="54">
        <f t="shared" si="40"/>
        <v>0</v>
      </c>
      <c r="E145" s="54">
        <f t="shared" si="40"/>
        <v>0</v>
      </c>
      <c r="F145" s="54">
        <f t="shared" si="40"/>
        <v>0</v>
      </c>
      <c r="G145" s="54">
        <f t="shared" si="40"/>
        <v>0</v>
      </c>
      <c r="H145" s="54">
        <f t="shared" si="40"/>
        <v>0</v>
      </c>
      <c r="I145" s="60">
        <f t="shared" si="37"/>
        <v>491748</v>
      </c>
      <c r="J145" s="158"/>
      <c r="K145" s="152"/>
    </row>
    <row r="146" spans="1:11" s="139" customFormat="1" ht="25.5" customHeight="1">
      <c r="A146" s="132">
        <v>43131</v>
      </c>
      <c r="B146" s="43" t="s">
        <v>395</v>
      </c>
      <c r="C146" s="62">
        <v>9194</v>
      </c>
      <c r="D146" s="55"/>
      <c r="E146" s="55"/>
      <c r="F146" s="55"/>
      <c r="G146" s="55"/>
      <c r="H146" s="55"/>
      <c r="I146" s="60">
        <f t="shared" si="37"/>
        <v>9194</v>
      </c>
      <c r="J146" s="158"/>
      <c r="K146" s="152"/>
    </row>
    <row r="147" spans="1:11" s="139" customFormat="1" ht="25.5" customHeight="1">
      <c r="A147" s="132">
        <v>43132</v>
      </c>
      <c r="B147" s="43" t="s">
        <v>394</v>
      </c>
      <c r="C147" s="62">
        <v>143295</v>
      </c>
      <c r="D147" s="55"/>
      <c r="E147" s="55"/>
      <c r="F147" s="55"/>
      <c r="G147" s="55"/>
      <c r="H147" s="55"/>
      <c r="I147" s="60">
        <f t="shared" si="37"/>
        <v>143295</v>
      </c>
      <c r="J147" s="158"/>
      <c r="K147" s="152"/>
    </row>
    <row r="148" spans="1:11" s="139" customFormat="1" ht="25.5" customHeight="1">
      <c r="A148" s="132">
        <v>43133</v>
      </c>
      <c r="B148" s="43" t="s">
        <v>393</v>
      </c>
      <c r="C148" s="62">
        <v>12091</v>
      </c>
      <c r="D148" s="55"/>
      <c r="E148" s="55"/>
      <c r="F148" s="55"/>
      <c r="G148" s="55"/>
      <c r="H148" s="55"/>
      <c r="I148" s="60">
        <f t="shared" si="37"/>
        <v>12091</v>
      </c>
      <c r="J148" s="158"/>
      <c r="K148" s="152"/>
    </row>
    <row r="149" spans="1:11" s="139" customFormat="1" ht="25.5" customHeight="1">
      <c r="A149" s="132">
        <v>43134</v>
      </c>
      <c r="B149" s="43" t="s">
        <v>392</v>
      </c>
      <c r="C149" s="62">
        <v>634</v>
      </c>
      <c r="D149" s="55"/>
      <c r="E149" s="55"/>
      <c r="F149" s="55"/>
      <c r="G149" s="55"/>
      <c r="H149" s="55"/>
      <c r="I149" s="60">
        <f t="shared" si="37"/>
        <v>634</v>
      </c>
      <c r="J149" s="158"/>
      <c r="K149" s="152"/>
    </row>
    <row r="150" spans="1:11" s="139" customFormat="1" ht="25.5" customHeight="1">
      <c r="A150" s="132">
        <v>43135</v>
      </c>
      <c r="B150" s="43" t="s">
        <v>391</v>
      </c>
      <c r="C150" s="62"/>
      <c r="D150" s="55"/>
      <c r="E150" s="55"/>
      <c r="F150" s="55"/>
      <c r="G150" s="55"/>
      <c r="H150" s="55"/>
      <c r="I150" s="60">
        <f t="shared" si="37"/>
        <v>0</v>
      </c>
      <c r="J150" s="158"/>
      <c r="K150" s="152"/>
    </row>
    <row r="151" spans="1:11" s="139" customFormat="1" ht="25.5" customHeight="1">
      <c r="A151" s="132">
        <v>43136</v>
      </c>
      <c r="B151" s="43" t="s">
        <v>390</v>
      </c>
      <c r="C151" s="62">
        <v>326534</v>
      </c>
      <c r="D151" s="55"/>
      <c r="E151" s="55"/>
      <c r="F151" s="55"/>
      <c r="G151" s="55"/>
      <c r="H151" s="55"/>
      <c r="I151" s="60">
        <f t="shared" si="37"/>
        <v>326534</v>
      </c>
      <c r="J151" s="158"/>
      <c r="K151" s="152"/>
    </row>
    <row r="152" spans="1:11" s="139" customFormat="1" ht="25.5" customHeight="1">
      <c r="A152" s="40">
        <v>44</v>
      </c>
      <c r="B152" s="46" t="s">
        <v>387</v>
      </c>
      <c r="C152" s="53">
        <f t="shared" ref="C152:H152" si="41">C153</f>
        <v>2544102</v>
      </c>
      <c r="D152" s="53">
        <f t="shared" si="41"/>
        <v>0</v>
      </c>
      <c r="E152" s="53">
        <f t="shared" si="41"/>
        <v>0</v>
      </c>
      <c r="F152" s="53">
        <f t="shared" si="41"/>
        <v>0</v>
      </c>
      <c r="G152" s="53">
        <f t="shared" si="41"/>
        <v>0</v>
      </c>
      <c r="H152" s="53">
        <f t="shared" si="41"/>
        <v>0</v>
      </c>
      <c r="I152" s="60">
        <f t="shared" si="37"/>
        <v>2544102</v>
      </c>
      <c r="J152" s="158"/>
      <c r="K152" s="152"/>
    </row>
    <row r="153" spans="1:11" s="139" customFormat="1" ht="25.5" customHeight="1">
      <c r="A153" s="42">
        <v>43010</v>
      </c>
      <c r="B153" s="49" t="s">
        <v>383</v>
      </c>
      <c r="C153" s="54">
        <f t="shared" ref="C153:H153" si="42">SUM(C154:C158)</f>
        <v>2544102</v>
      </c>
      <c r="D153" s="54">
        <f t="shared" si="42"/>
        <v>0</v>
      </c>
      <c r="E153" s="54">
        <f t="shared" si="42"/>
        <v>0</v>
      </c>
      <c r="F153" s="54">
        <f t="shared" si="42"/>
        <v>0</v>
      </c>
      <c r="G153" s="54">
        <f t="shared" si="42"/>
        <v>0</v>
      </c>
      <c r="H153" s="54">
        <f t="shared" si="42"/>
        <v>0</v>
      </c>
      <c r="I153" s="60">
        <f t="shared" si="37"/>
        <v>2544102</v>
      </c>
      <c r="J153" s="158"/>
      <c r="K153" s="152"/>
    </row>
    <row r="154" spans="1:11" s="139" customFormat="1" ht="25.5" customHeight="1">
      <c r="A154" s="132">
        <v>43011</v>
      </c>
      <c r="B154" s="44" t="s">
        <v>382</v>
      </c>
      <c r="C154" s="62">
        <v>1446354</v>
      </c>
      <c r="D154" s="55"/>
      <c r="E154" s="55"/>
      <c r="F154" s="55"/>
      <c r="G154" s="55"/>
      <c r="H154" s="55"/>
      <c r="I154" s="60">
        <f t="shared" si="37"/>
        <v>1446354</v>
      </c>
      <c r="J154" s="158"/>
      <c r="K154" s="152"/>
    </row>
    <row r="155" spans="1:11" s="139" customFormat="1" ht="25.5" customHeight="1">
      <c r="A155" s="132">
        <v>43012</v>
      </c>
      <c r="B155" s="44" t="s">
        <v>381</v>
      </c>
      <c r="C155" s="62">
        <v>1075120</v>
      </c>
      <c r="D155" s="55"/>
      <c r="E155" s="55"/>
      <c r="F155" s="55"/>
      <c r="G155" s="55"/>
      <c r="H155" s="55"/>
      <c r="I155" s="60">
        <f t="shared" si="37"/>
        <v>1075120</v>
      </c>
      <c r="J155" s="158"/>
      <c r="K155" s="152"/>
    </row>
    <row r="156" spans="1:11" s="139" customFormat="1" ht="25.5" customHeight="1">
      <c r="A156" s="132">
        <v>43013</v>
      </c>
      <c r="B156" s="44" t="s">
        <v>380</v>
      </c>
      <c r="C156" s="62">
        <v>3782</v>
      </c>
      <c r="D156" s="55"/>
      <c r="E156" s="55"/>
      <c r="F156" s="55"/>
      <c r="G156" s="55"/>
      <c r="H156" s="55"/>
      <c r="I156" s="60">
        <f t="shared" si="37"/>
        <v>3782</v>
      </c>
      <c r="J156" s="158"/>
      <c r="K156" s="152"/>
    </row>
    <row r="157" spans="1:11" s="139" customFormat="1" ht="25.5" customHeight="1">
      <c r="A157" s="132">
        <v>43014</v>
      </c>
      <c r="B157" s="44" t="s">
        <v>626</v>
      </c>
      <c r="C157" s="62">
        <v>157</v>
      </c>
      <c r="D157" s="55"/>
      <c r="E157" s="55"/>
      <c r="F157" s="55"/>
      <c r="G157" s="55"/>
      <c r="H157" s="55"/>
      <c r="I157" s="60">
        <f t="shared" si="37"/>
        <v>157</v>
      </c>
      <c r="J157" s="158"/>
      <c r="K157" s="152"/>
    </row>
    <row r="158" spans="1:11" s="139" customFormat="1" ht="25.5" customHeight="1">
      <c r="A158" s="132">
        <v>43019</v>
      </c>
      <c r="B158" s="44" t="s">
        <v>990</v>
      </c>
      <c r="C158" s="62">
        <v>18689</v>
      </c>
      <c r="D158" s="55"/>
      <c r="E158" s="55"/>
      <c r="F158" s="55"/>
      <c r="G158" s="55"/>
      <c r="H158" s="55"/>
      <c r="I158" s="60">
        <f t="shared" si="37"/>
        <v>18689</v>
      </c>
      <c r="J158" s="158"/>
      <c r="K158" s="152"/>
    </row>
    <row r="159" spans="1:11" s="139" customFormat="1" ht="25.5" customHeight="1">
      <c r="A159" s="40">
        <v>45</v>
      </c>
      <c r="B159" s="41" t="s">
        <v>969</v>
      </c>
      <c r="C159" s="53">
        <f t="shared" ref="C159:H159" si="43">C160+C162+C164+C166+C170</f>
        <v>633840</v>
      </c>
      <c r="D159" s="53">
        <f t="shared" si="43"/>
        <v>0</v>
      </c>
      <c r="E159" s="53">
        <f t="shared" si="43"/>
        <v>0</v>
      </c>
      <c r="F159" s="53">
        <f t="shared" si="43"/>
        <v>0</v>
      </c>
      <c r="G159" s="53">
        <f t="shared" si="43"/>
        <v>0</v>
      </c>
      <c r="H159" s="53">
        <f t="shared" si="43"/>
        <v>0</v>
      </c>
      <c r="I159" s="60">
        <f t="shared" si="37"/>
        <v>633840</v>
      </c>
      <c r="J159" s="158"/>
      <c r="K159" s="152"/>
    </row>
    <row r="160" spans="1:11" s="139" customFormat="1" ht="25.5" customHeight="1">
      <c r="A160" s="42">
        <v>45010</v>
      </c>
      <c r="B160" s="49" t="s">
        <v>366</v>
      </c>
      <c r="C160" s="54">
        <f t="shared" ref="C160:H160" si="44">SUM(C161)</f>
        <v>532700</v>
      </c>
      <c r="D160" s="54">
        <f t="shared" si="44"/>
        <v>0</v>
      </c>
      <c r="E160" s="54">
        <f t="shared" si="44"/>
        <v>0</v>
      </c>
      <c r="F160" s="54">
        <f t="shared" si="44"/>
        <v>0</v>
      </c>
      <c r="G160" s="54">
        <f t="shared" si="44"/>
        <v>0</v>
      </c>
      <c r="H160" s="54">
        <f t="shared" si="44"/>
        <v>0</v>
      </c>
      <c r="I160" s="60">
        <f t="shared" si="37"/>
        <v>532700</v>
      </c>
      <c r="J160" s="158"/>
      <c r="K160" s="152"/>
    </row>
    <row r="161" spans="1:11" s="139" customFormat="1" ht="25.5" customHeight="1">
      <c r="A161" s="132">
        <v>45011</v>
      </c>
      <c r="B161" s="43" t="s">
        <v>365</v>
      </c>
      <c r="C161" s="62">
        <v>532700</v>
      </c>
      <c r="D161" s="55"/>
      <c r="E161" s="55"/>
      <c r="F161" s="55"/>
      <c r="G161" s="55"/>
      <c r="H161" s="55"/>
      <c r="I161" s="60">
        <f t="shared" si="37"/>
        <v>532700</v>
      </c>
      <c r="J161" s="158"/>
      <c r="K161" s="152"/>
    </row>
    <row r="162" spans="1:11" s="139" customFormat="1" ht="25.5" customHeight="1">
      <c r="A162" s="42">
        <v>45020</v>
      </c>
      <c r="B162" s="49" t="s">
        <v>388</v>
      </c>
      <c r="C162" s="54">
        <f t="shared" ref="C162:H162" si="45">SUM(C163)</f>
        <v>0</v>
      </c>
      <c r="D162" s="54">
        <f t="shared" si="45"/>
        <v>0</v>
      </c>
      <c r="E162" s="54">
        <f t="shared" si="45"/>
        <v>0</v>
      </c>
      <c r="F162" s="54">
        <f t="shared" si="45"/>
        <v>0</v>
      </c>
      <c r="G162" s="54">
        <f t="shared" si="45"/>
        <v>0</v>
      </c>
      <c r="H162" s="54">
        <f t="shared" si="45"/>
        <v>0</v>
      </c>
      <c r="I162" s="60">
        <f t="shared" si="37"/>
        <v>0</v>
      </c>
      <c r="J162" s="158"/>
      <c r="K162" s="152"/>
    </row>
    <row r="163" spans="1:11" s="139" customFormat="1" ht="25.5" customHeight="1">
      <c r="A163" s="132">
        <v>45021</v>
      </c>
      <c r="B163" s="43" t="s">
        <v>993</v>
      </c>
      <c r="C163" s="62"/>
      <c r="D163" s="55"/>
      <c r="E163" s="55"/>
      <c r="F163" s="55"/>
      <c r="G163" s="55"/>
      <c r="H163" s="55"/>
      <c r="I163" s="60">
        <f t="shared" si="37"/>
        <v>0</v>
      </c>
      <c r="J163" s="158"/>
      <c r="K163" s="152"/>
    </row>
    <row r="164" spans="1:11" s="139" customFormat="1" ht="25.5" customHeight="1">
      <c r="A164" s="42">
        <v>45030</v>
      </c>
      <c r="B164" s="49" t="s">
        <v>364</v>
      </c>
      <c r="C164" s="54">
        <f t="shared" ref="C164:H164" si="46">SUM(C165:C165)</f>
        <v>0</v>
      </c>
      <c r="D164" s="54">
        <f t="shared" si="46"/>
        <v>0</v>
      </c>
      <c r="E164" s="54">
        <f t="shared" si="46"/>
        <v>0</v>
      </c>
      <c r="F164" s="54">
        <f t="shared" si="46"/>
        <v>0</v>
      </c>
      <c r="G164" s="54">
        <f t="shared" si="46"/>
        <v>0</v>
      </c>
      <c r="H164" s="54">
        <f t="shared" si="46"/>
        <v>0</v>
      </c>
      <c r="I164" s="60">
        <f t="shared" si="37"/>
        <v>0</v>
      </c>
      <c r="J164" s="158"/>
      <c r="K164" s="152"/>
    </row>
    <row r="165" spans="1:11" s="139" customFormat="1" ht="25.5" customHeight="1">
      <c r="A165" s="132">
        <v>45031</v>
      </c>
      <c r="B165" s="43" t="s">
        <v>550</v>
      </c>
      <c r="C165" s="62"/>
      <c r="D165" s="55"/>
      <c r="E165" s="55"/>
      <c r="F165" s="55"/>
      <c r="G165" s="55"/>
      <c r="H165" s="55"/>
      <c r="I165" s="60">
        <f t="shared" si="37"/>
        <v>0</v>
      </c>
      <c r="J165" s="158"/>
      <c r="K165" s="152"/>
    </row>
    <row r="166" spans="1:11" s="139" customFormat="1" ht="25.5" customHeight="1">
      <c r="A166" s="42">
        <v>45040</v>
      </c>
      <c r="B166" s="49" t="s">
        <v>913</v>
      </c>
      <c r="C166" s="54">
        <f t="shared" ref="C166:H166" si="47">SUM(C167:C169)</f>
        <v>101140</v>
      </c>
      <c r="D166" s="54">
        <f t="shared" si="47"/>
        <v>0</v>
      </c>
      <c r="E166" s="54">
        <f t="shared" si="47"/>
        <v>0</v>
      </c>
      <c r="F166" s="54">
        <f t="shared" si="47"/>
        <v>0</v>
      </c>
      <c r="G166" s="54">
        <f t="shared" si="47"/>
        <v>0</v>
      </c>
      <c r="H166" s="54">
        <f t="shared" si="47"/>
        <v>0</v>
      </c>
      <c r="I166" s="60">
        <f t="shared" si="37"/>
        <v>101140</v>
      </c>
      <c r="J166" s="158"/>
      <c r="K166" s="152"/>
    </row>
    <row r="167" spans="1:11" s="139" customFormat="1" ht="25.5" customHeight="1">
      <c r="A167" s="132">
        <v>45041</v>
      </c>
      <c r="B167" s="43" t="s">
        <v>914</v>
      </c>
      <c r="C167" s="62">
        <v>101140</v>
      </c>
      <c r="D167" s="55"/>
      <c r="E167" s="55"/>
      <c r="F167" s="55"/>
      <c r="G167" s="55"/>
      <c r="H167" s="55"/>
      <c r="I167" s="60">
        <f t="shared" si="37"/>
        <v>101140</v>
      </c>
      <c r="J167" s="158"/>
      <c r="K167" s="152"/>
    </row>
    <row r="168" spans="1:11" s="139" customFormat="1" ht="25.5" customHeight="1">
      <c r="A168" s="132">
        <v>45042</v>
      </c>
      <c r="B168" s="43" t="s">
        <v>360</v>
      </c>
      <c r="C168" s="62"/>
      <c r="D168" s="55"/>
      <c r="E168" s="55"/>
      <c r="F168" s="55"/>
      <c r="G168" s="55"/>
      <c r="H168" s="55"/>
      <c r="I168" s="60">
        <f t="shared" si="37"/>
        <v>0</v>
      </c>
      <c r="J168" s="158"/>
      <c r="K168" s="152"/>
    </row>
    <row r="169" spans="1:11" s="139" customFormat="1" ht="25.5" customHeight="1">
      <c r="A169" s="132">
        <v>45049</v>
      </c>
      <c r="B169" s="43" t="s">
        <v>970</v>
      </c>
      <c r="C169" s="62"/>
      <c r="D169" s="55"/>
      <c r="E169" s="55"/>
      <c r="F169" s="55"/>
      <c r="G169" s="55"/>
      <c r="H169" s="55"/>
      <c r="I169" s="60">
        <f t="shared" si="37"/>
        <v>0</v>
      </c>
      <c r="J169" s="158"/>
      <c r="K169" s="152"/>
    </row>
    <row r="170" spans="1:11" s="139" customFormat="1" ht="25.5" customHeight="1">
      <c r="A170" s="42">
        <v>45990</v>
      </c>
      <c r="B170" s="49" t="s">
        <v>359</v>
      </c>
      <c r="C170" s="54">
        <f t="shared" ref="C170:H170" si="48">SUM(C171)</f>
        <v>0</v>
      </c>
      <c r="D170" s="54">
        <f t="shared" si="48"/>
        <v>0</v>
      </c>
      <c r="E170" s="54">
        <f t="shared" si="48"/>
        <v>0</v>
      </c>
      <c r="F170" s="54">
        <f t="shared" si="48"/>
        <v>0</v>
      </c>
      <c r="G170" s="54">
        <f t="shared" si="48"/>
        <v>0</v>
      </c>
      <c r="H170" s="54">
        <f t="shared" si="48"/>
        <v>0</v>
      </c>
      <c r="I170" s="60">
        <f t="shared" si="37"/>
        <v>0</v>
      </c>
      <c r="J170" s="158"/>
      <c r="K170" s="152"/>
    </row>
    <row r="171" spans="1:11" s="139" customFormat="1" ht="25.5" customHeight="1">
      <c r="A171" s="132">
        <v>45999</v>
      </c>
      <c r="B171" s="43" t="s">
        <v>551</v>
      </c>
      <c r="C171" s="62"/>
      <c r="D171" s="55"/>
      <c r="E171" s="55"/>
      <c r="F171" s="55"/>
      <c r="G171" s="55"/>
      <c r="H171" s="55"/>
      <c r="I171" s="60">
        <f t="shared" si="37"/>
        <v>0</v>
      </c>
      <c r="J171" s="158"/>
      <c r="K171" s="152"/>
    </row>
    <row r="172" spans="1:11" s="139" customFormat="1" ht="25.5" customHeight="1">
      <c r="A172" s="38">
        <v>5</v>
      </c>
      <c r="B172" s="47" t="s">
        <v>552</v>
      </c>
      <c r="C172" s="52">
        <f>C173+C195+C198</f>
        <v>25629043</v>
      </c>
      <c r="D172" s="52">
        <f>D173+D195</f>
        <v>0</v>
      </c>
      <c r="E172" s="52">
        <f>E173+E195</f>
        <v>0</v>
      </c>
      <c r="F172" s="52">
        <f>F173+F195</f>
        <v>0</v>
      </c>
      <c r="G172" s="52">
        <f>G173+G195</f>
        <v>0</v>
      </c>
      <c r="H172" s="52">
        <f>H173+H195</f>
        <v>0</v>
      </c>
      <c r="I172" s="60">
        <f t="shared" si="37"/>
        <v>25629043</v>
      </c>
      <c r="J172" s="158"/>
      <c r="K172" s="152"/>
    </row>
    <row r="173" spans="1:11" s="139" customFormat="1" ht="25.5" customHeight="1">
      <c r="A173" s="40">
        <v>51</v>
      </c>
      <c r="B173" s="46" t="s">
        <v>379</v>
      </c>
      <c r="C173" s="53">
        <f t="shared" ref="C173:H173" si="49">C174+C180+C185</f>
        <v>25629043</v>
      </c>
      <c r="D173" s="53">
        <f t="shared" si="49"/>
        <v>0</v>
      </c>
      <c r="E173" s="53">
        <f t="shared" si="49"/>
        <v>0</v>
      </c>
      <c r="F173" s="53">
        <f t="shared" si="49"/>
        <v>0</v>
      </c>
      <c r="G173" s="53">
        <f t="shared" si="49"/>
        <v>0</v>
      </c>
      <c r="H173" s="53">
        <f t="shared" si="49"/>
        <v>0</v>
      </c>
      <c r="I173" s="60">
        <f t="shared" si="37"/>
        <v>25629043</v>
      </c>
      <c r="J173" s="158"/>
      <c r="K173" s="152"/>
    </row>
    <row r="174" spans="1:11" s="139" customFormat="1" ht="25.5" customHeight="1">
      <c r="A174" s="42">
        <v>51010</v>
      </c>
      <c r="B174" s="49" t="s">
        <v>926</v>
      </c>
      <c r="C174" s="54">
        <f t="shared" ref="C174:H174" si="50">SUM(C175:C179)</f>
        <v>15686976</v>
      </c>
      <c r="D174" s="54">
        <f t="shared" si="50"/>
        <v>0</v>
      </c>
      <c r="E174" s="54">
        <f t="shared" si="50"/>
        <v>0</v>
      </c>
      <c r="F174" s="54">
        <f t="shared" si="50"/>
        <v>0</v>
      </c>
      <c r="G174" s="54">
        <f t="shared" si="50"/>
        <v>0</v>
      </c>
      <c r="H174" s="54">
        <f t="shared" si="50"/>
        <v>0</v>
      </c>
      <c r="I174" s="60">
        <f t="shared" si="37"/>
        <v>15686976</v>
      </c>
      <c r="J174" s="158"/>
      <c r="K174" s="152"/>
    </row>
    <row r="175" spans="1:11" s="139" customFormat="1" ht="25.5" customHeight="1">
      <c r="A175" s="134">
        <v>51011</v>
      </c>
      <c r="B175" s="43" t="s">
        <v>931</v>
      </c>
      <c r="C175" s="62">
        <v>3311567</v>
      </c>
      <c r="D175" s="61"/>
      <c r="E175" s="61"/>
      <c r="F175" s="61"/>
      <c r="G175" s="61"/>
      <c r="H175" s="61"/>
      <c r="I175" s="60">
        <f t="shared" si="37"/>
        <v>3311567</v>
      </c>
      <c r="J175" s="158"/>
      <c r="K175" s="152"/>
    </row>
    <row r="176" spans="1:11" s="139" customFormat="1" ht="25.5" customHeight="1">
      <c r="A176" s="134">
        <v>51012</v>
      </c>
      <c r="B176" s="43" t="s">
        <v>932</v>
      </c>
      <c r="C176" s="62">
        <v>402806</v>
      </c>
      <c r="D176" s="61"/>
      <c r="E176" s="61"/>
      <c r="F176" s="61"/>
      <c r="G176" s="61"/>
      <c r="H176" s="61"/>
      <c r="I176" s="60">
        <f t="shared" si="37"/>
        <v>402806</v>
      </c>
      <c r="J176" s="158"/>
      <c r="K176" s="152"/>
    </row>
    <row r="177" spans="1:11" s="139" customFormat="1" ht="25.5" customHeight="1">
      <c r="A177" s="134">
        <v>51013</v>
      </c>
      <c r="B177" s="43" t="s">
        <v>933</v>
      </c>
      <c r="C177" s="62">
        <v>3845181</v>
      </c>
      <c r="D177" s="61"/>
      <c r="E177" s="61"/>
      <c r="F177" s="61"/>
      <c r="G177" s="61"/>
      <c r="H177" s="61"/>
      <c r="I177" s="60">
        <f t="shared" si="37"/>
        <v>3845181</v>
      </c>
      <c r="J177" s="158"/>
      <c r="K177" s="152"/>
    </row>
    <row r="178" spans="1:11" s="139" customFormat="1" ht="25.5" customHeight="1">
      <c r="A178" s="134">
        <v>51014</v>
      </c>
      <c r="B178" s="43" t="s">
        <v>378</v>
      </c>
      <c r="C178" s="62"/>
      <c r="D178" s="61"/>
      <c r="E178" s="61"/>
      <c r="F178" s="61"/>
      <c r="G178" s="61"/>
      <c r="H178" s="61"/>
      <c r="I178" s="60">
        <f t="shared" si="37"/>
        <v>0</v>
      </c>
      <c r="J178" s="158"/>
      <c r="K178" s="152"/>
    </row>
    <row r="179" spans="1:11" s="139" customFormat="1" ht="25.5" customHeight="1">
      <c r="A179" s="134">
        <v>51019</v>
      </c>
      <c r="B179" s="43" t="s">
        <v>934</v>
      </c>
      <c r="C179" s="62">
        <v>8127422</v>
      </c>
      <c r="D179" s="61"/>
      <c r="E179" s="61"/>
      <c r="F179" s="61"/>
      <c r="G179" s="61"/>
      <c r="H179" s="61"/>
      <c r="I179" s="60">
        <f t="shared" si="37"/>
        <v>8127422</v>
      </c>
      <c r="J179" s="158"/>
      <c r="K179" s="152"/>
    </row>
    <row r="180" spans="1:11" s="139" customFormat="1" ht="25.5" customHeight="1">
      <c r="A180" s="42">
        <v>51020</v>
      </c>
      <c r="B180" s="49" t="s">
        <v>971</v>
      </c>
      <c r="C180" s="163">
        <f t="shared" ref="C180:H180" si="51">SUM(C181:C184)</f>
        <v>1201299</v>
      </c>
      <c r="D180" s="163">
        <f t="shared" si="51"/>
        <v>0</v>
      </c>
      <c r="E180" s="163">
        <f t="shared" si="51"/>
        <v>0</v>
      </c>
      <c r="F180" s="163">
        <f t="shared" si="51"/>
        <v>0</v>
      </c>
      <c r="G180" s="163">
        <f t="shared" si="51"/>
        <v>0</v>
      </c>
      <c r="H180" s="163">
        <f t="shared" si="51"/>
        <v>0</v>
      </c>
      <c r="I180" s="60">
        <f t="shared" si="37"/>
        <v>1201299</v>
      </c>
      <c r="J180" s="158"/>
      <c r="K180" s="152"/>
    </row>
    <row r="181" spans="1:11" s="139" customFormat="1" ht="25.5" customHeight="1">
      <c r="A181" s="134">
        <v>51021</v>
      </c>
      <c r="B181" s="43" t="s">
        <v>940</v>
      </c>
      <c r="C181" s="62">
        <v>404742</v>
      </c>
      <c r="D181" s="61"/>
      <c r="E181" s="61"/>
      <c r="F181" s="61"/>
      <c r="G181" s="61"/>
      <c r="H181" s="61"/>
      <c r="I181" s="60">
        <f t="shared" si="37"/>
        <v>404742</v>
      </c>
      <c r="J181" s="158"/>
      <c r="K181" s="152"/>
    </row>
    <row r="182" spans="1:11" s="139" customFormat="1" ht="25.5" customHeight="1">
      <c r="A182" s="134">
        <v>51022</v>
      </c>
      <c r="B182" s="43" t="s">
        <v>923</v>
      </c>
      <c r="C182" s="62">
        <v>794205</v>
      </c>
      <c r="D182" s="61"/>
      <c r="E182" s="61"/>
      <c r="F182" s="61"/>
      <c r="G182" s="61"/>
      <c r="H182" s="61"/>
      <c r="I182" s="60">
        <f t="shared" si="37"/>
        <v>794205</v>
      </c>
      <c r="J182" s="158"/>
      <c r="K182" s="152"/>
    </row>
    <row r="183" spans="1:11" s="139" customFormat="1" ht="25.5" customHeight="1">
      <c r="A183" s="134">
        <v>51023</v>
      </c>
      <c r="B183" s="43" t="s">
        <v>924</v>
      </c>
      <c r="C183" s="62"/>
      <c r="D183" s="61"/>
      <c r="E183" s="61"/>
      <c r="F183" s="61"/>
      <c r="G183" s="61"/>
      <c r="H183" s="61"/>
      <c r="I183" s="60">
        <f t="shared" si="37"/>
        <v>0</v>
      </c>
      <c r="J183" s="158"/>
      <c r="K183" s="152"/>
    </row>
    <row r="184" spans="1:11" s="139" customFormat="1" ht="25.5" customHeight="1">
      <c r="A184" s="134">
        <v>51029</v>
      </c>
      <c r="B184" s="43" t="s">
        <v>532</v>
      </c>
      <c r="C184" s="62">
        <v>2352</v>
      </c>
      <c r="D184" s="61"/>
      <c r="E184" s="61"/>
      <c r="F184" s="61"/>
      <c r="G184" s="61"/>
      <c r="H184" s="61"/>
      <c r="I184" s="60">
        <f t="shared" si="37"/>
        <v>2352</v>
      </c>
      <c r="J184" s="158"/>
      <c r="K184" s="152"/>
    </row>
    <row r="185" spans="1:11" s="139" customFormat="1" ht="25.5" customHeight="1">
      <c r="A185" s="42">
        <v>51990</v>
      </c>
      <c r="B185" s="49" t="s">
        <v>373</v>
      </c>
      <c r="C185" s="54">
        <f t="shared" ref="C185:H185" si="52">SUM(C186:C194)</f>
        <v>8740768</v>
      </c>
      <c r="D185" s="54">
        <f t="shared" si="52"/>
        <v>0</v>
      </c>
      <c r="E185" s="54">
        <f t="shared" si="52"/>
        <v>0</v>
      </c>
      <c r="F185" s="54">
        <f t="shared" si="52"/>
        <v>0</v>
      </c>
      <c r="G185" s="54">
        <f t="shared" si="52"/>
        <v>0</v>
      </c>
      <c r="H185" s="54">
        <f t="shared" si="52"/>
        <v>0</v>
      </c>
      <c r="I185" s="60">
        <f t="shared" si="37"/>
        <v>8740768</v>
      </c>
      <c r="J185" s="158"/>
      <c r="K185" s="152"/>
    </row>
    <row r="186" spans="1:11" s="139" customFormat="1" ht="25.5" customHeight="1">
      <c r="A186" s="132">
        <v>51991</v>
      </c>
      <c r="B186" s="44" t="s">
        <v>974</v>
      </c>
      <c r="C186" s="62">
        <v>4116438</v>
      </c>
      <c r="D186" s="55"/>
      <c r="E186" s="55"/>
      <c r="F186" s="55"/>
      <c r="G186" s="55"/>
      <c r="H186" s="55"/>
      <c r="I186" s="60">
        <f t="shared" si="37"/>
        <v>4116438</v>
      </c>
      <c r="J186" s="158"/>
      <c r="K186" s="152"/>
    </row>
    <row r="187" spans="1:11" s="139" customFormat="1" ht="25.5" customHeight="1">
      <c r="A187" s="132">
        <v>51992</v>
      </c>
      <c r="B187" s="44" t="s">
        <v>372</v>
      </c>
      <c r="C187" s="62"/>
      <c r="D187" s="55"/>
      <c r="E187" s="55"/>
      <c r="F187" s="55"/>
      <c r="G187" s="55"/>
      <c r="H187" s="55"/>
      <c r="I187" s="60">
        <f t="shared" si="37"/>
        <v>0</v>
      </c>
      <c r="J187" s="158"/>
      <c r="K187" s="152"/>
    </row>
    <row r="188" spans="1:11" s="139" customFormat="1" ht="25.5" customHeight="1">
      <c r="A188" s="132">
        <v>51993</v>
      </c>
      <c r="B188" s="44" t="s">
        <v>371</v>
      </c>
      <c r="C188" s="62"/>
      <c r="D188" s="55"/>
      <c r="E188" s="55"/>
      <c r="F188" s="55"/>
      <c r="G188" s="55"/>
      <c r="H188" s="55"/>
      <c r="I188" s="60">
        <f t="shared" si="37"/>
        <v>0</v>
      </c>
      <c r="J188" s="158"/>
      <c r="K188" s="152"/>
    </row>
    <row r="189" spans="1:11" s="139" customFormat="1" ht="25.5" customHeight="1">
      <c r="A189" s="132">
        <v>51994</v>
      </c>
      <c r="B189" s="44" t="s">
        <v>972</v>
      </c>
      <c r="C189" s="62"/>
      <c r="D189" s="55"/>
      <c r="E189" s="55"/>
      <c r="F189" s="55"/>
      <c r="G189" s="55"/>
      <c r="H189" s="55"/>
      <c r="I189" s="60">
        <f t="shared" si="37"/>
        <v>0</v>
      </c>
      <c r="J189" s="158"/>
      <c r="K189" s="152"/>
    </row>
    <row r="190" spans="1:11" s="139" customFormat="1" ht="25.5" customHeight="1">
      <c r="A190" s="132">
        <v>51995</v>
      </c>
      <c r="B190" s="44" t="s">
        <v>973</v>
      </c>
      <c r="C190" s="62"/>
      <c r="D190" s="55"/>
      <c r="E190" s="55"/>
      <c r="F190" s="55"/>
      <c r="G190" s="55"/>
      <c r="H190" s="55"/>
      <c r="I190" s="60">
        <f t="shared" si="37"/>
        <v>0</v>
      </c>
      <c r="J190" s="158"/>
      <c r="K190" s="152"/>
    </row>
    <row r="191" spans="1:11" s="139" customFormat="1" ht="25.5" customHeight="1">
      <c r="A191" s="132">
        <v>51996</v>
      </c>
      <c r="B191" s="44" t="s">
        <v>370</v>
      </c>
      <c r="C191" s="62">
        <v>823074</v>
      </c>
      <c r="D191" s="55"/>
      <c r="E191" s="55"/>
      <c r="F191" s="55"/>
      <c r="G191" s="55"/>
      <c r="H191" s="55"/>
      <c r="I191" s="60">
        <f t="shared" si="37"/>
        <v>823074</v>
      </c>
      <c r="J191" s="158"/>
      <c r="K191" s="152"/>
    </row>
    <row r="192" spans="1:11" s="139" customFormat="1" ht="25.5" customHeight="1">
      <c r="A192" s="132">
        <v>51997</v>
      </c>
      <c r="B192" s="44" t="s">
        <v>369</v>
      </c>
      <c r="C192" s="62">
        <v>29071</v>
      </c>
      <c r="D192" s="55"/>
      <c r="E192" s="55"/>
      <c r="F192" s="55"/>
      <c r="G192" s="55"/>
      <c r="H192" s="55"/>
      <c r="I192" s="60">
        <f t="shared" si="37"/>
        <v>29071</v>
      </c>
      <c r="J192" s="158"/>
      <c r="K192" s="152"/>
    </row>
    <row r="193" spans="1:11" s="139" customFormat="1" ht="25.5" customHeight="1">
      <c r="A193" s="132">
        <v>51998</v>
      </c>
      <c r="B193" s="44" t="s">
        <v>975</v>
      </c>
      <c r="C193" s="62"/>
      <c r="D193" s="55"/>
      <c r="E193" s="55"/>
      <c r="F193" s="55"/>
      <c r="G193" s="55"/>
      <c r="H193" s="55"/>
      <c r="I193" s="60">
        <f t="shared" si="37"/>
        <v>0</v>
      </c>
      <c r="J193" s="158"/>
      <c r="K193" s="152"/>
    </row>
    <row r="194" spans="1:11" s="139" customFormat="1" ht="25.5" customHeight="1">
      <c r="A194" s="132">
        <v>51999</v>
      </c>
      <c r="B194" s="44" t="s">
        <v>368</v>
      </c>
      <c r="C194" s="62">
        <v>3772185</v>
      </c>
      <c r="D194" s="55"/>
      <c r="E194" s="55"/>
      <c r="F194" s="55"/>
      <c r="G194" s="55"/>
      <c r="H194" s="55"/>
      <c r="I194" s="60">
        <f t="shared" si="37"/>
        <v>3772185</v>
      </c>
      <c r="J194" s="158"/>
      <c r="K194" s="152"/>
    </row>
    <row r="195" spans="1:11" s="139" customFormat="1" ht="25.5" customHeight="1">
      <c r="A195" s="40">
        <v>52</v>
      </c>
      <c r="B195" s="46" t="s">
        <v>553</v>
      </c>
      <c r="C195" s="53">
        <f t="shared" ref="C195:H195" si="53">C196</f>
        <v>0</v>
      </c>
      <c r="D195" s="53">
        <f t="shared" si="53"/>
        <v>0</v>
      </c>
      <c r="E195" s="53">
        <f t="shared" si="53"/>
        <v>0</v>
      </c>
      <c r="F195" s="53">
        <f t="shared" si="53"/>
        <v>0</v>
      </c>
      <c r="G195" s="53">
        <f t="shared" si="53"/>
        <v>0</v>
      </c>
      <c r="H195" s="53">
        <f t="shared" si="53"/>
        <v>0</v>
      </c>
      <c r="I195" s="60">
        <f t="shared" ref="I195:I258" si="54">SUM(C195+D195+E195+F195+H195+G195)</f>
        <v>0</v>
      </c>
      <c r="J195" s="158"/>
      <c r="K195" s="152"/>
    </row>
    <row r="196" spans="1:11" s="139" customFormat="1" ht="25.5" customHeight="1">
      <c r="A196" s="42">
        <v>52010</v>
      </c>
      <c r="B196" s="49" t="s">
        <v>976</v>
      </c>
      <c r="C196" s="54">
        <f t="shared" ref="C196:H196" si="55">SUM(C197:C197)</f>
        <v>0</v>
      </c>
      <c r="D196" s="54">
        <f t="shared" si="55"/>
        <v>0</v>
      </c>
      <c r="E196" s="54">
        <f t="shared" si="55"/>
        <v>0</v>
      </c>
      <c r="F196" s="54">
        <f t="shared" si="55"/>
        <v>0</v>
      </c>
      <c r="G196" s="54">
        <f t="shared" si="55"/>
        <v>0</v>
      </c>
      <c r="H196" s="54">
        <f t="shared" si="55"/>
        <v>0</v>
      </c>
      <c r="I196" s="60">
        <f t="shared" si="54"/>
        <v>0</v>
      </c>
      <c r="J196" s="158"/>
      <c r="K196" s="152"/>
    </row>
    <row r="197" spans="1:11" s="139" customFormat="1" ht="25.5" customHeight="1">
      <c r="A197" s="132">
        <v>52019</v>
      </c>
      <c r="B197" s="44" t="s">
        <v>359</v>
      </c>
      <c r="C197" s="62"/>
      <c r="D197" s="55"/>
      <c r="E197" s="55"/>
      <c r="F197" s="62"/>
      <c r="G197" s="62"/>
      <c r="H197" s="62"/>
      <c r="I197" s="60">
        <f t="shared" si="54"/>
        <v>0</v>
      </c>
      <c r="J197" s="158"/>
      <c r="K197" s="152"/>
    </row>
    <row r="198" spans="1:11" s="139" customFormat="1" ht="25.5" customHeight="1">
      <c r="A198" s="40">
        <v>53</v>
      </c>
      <c r="B198" s="46" t="s">
        <v>996</v>
      </c>
      <c r="C198" s="53">
        <f t="shared" ref="C198:H198" si="56">C199</f>
        <v>0</v>
      </c>
      <c r="D198" s="53">
        <f t="shared" si="56"/>
        <v>0</v>
      </c>
      <c r="E198" s="53">
        <f t="shared" si="56"/>
        <v>0</v>
      </c>
      <c r="F198" s="53">
        <f t="shared" si="56"/>
        <v>0</v>
      </c>
      <c r="G198" s="53">
        <f t="shared" si="56"/>
        <v>0</v>
      </c>
      <c r="H198" s="53">
        <f t="shared" si="56"/>
        <v>0</v>
      </c>
      <c r="I198" s="60">
        <f t="shared" si="54"/>
        <v>0</v>
      </c>
      <c r="J198" s="158"/>
      <c r="K198" s="152"/>
    </row>
    <row r="199" spans="1:11" s="139" customFormat="1" ht="25.5" customHeight="1">
      <c r="A199" s="42">
        <v>53990</v>
      </c>
      <c r="B199" s="49" t="s">
        <v>359</v>
      </c>
      <c r="C199" s="54">
        <f t="shared" ref="C199:H199" si="57">SUM(C200:C200)</f>
        <v>0</v>
      </c>
      <c r="D199" s="54">
        <f t="shared" si="57"/>
        <v>0</v>
      </c>
      <c r="E199" s="54">
        <f t="shared" si="57"/>
        <v>0</v>
      </c>
      <c r="F199" s="54">
        <f t="shared" si="57"/>
        <v>0</v>
      </c>
      <c r="G199" s="54">
        <f t="shared" si="57"/>
        <v>0</v>
      </c>
      <c r="H199" s="54">
        <f t="shared" si="57"/>
        <v>0</v>
      </c>
      <c r="I199" s="60">
        <f t="shared" si="54"/>
        <v>0</v>
      </c>
      <c r="J199" s="158"/>
      <c r="K199" s="152"/>
    </row>
    <row r="200" spans="1:11" s="139" customFormat="1" ht="25.5" customHeight="1">
      <c r="A200" s="132">
        <v>53999</v>
      </c>
      <c r="B200" s="43" t="s">
        <v>551</v>
      </c>
      <c r="C200" s="62"/>
      <c r="D200" s="55"/>
      <c r="E200" s="55"/>
      <c r="F200" s="55"/>
      <c r="G200" s="55"/>
      <c r="H200" s="55"/>
      <c r="I200" s="60">
        <f t="shared" si="54"/>
        <v>0</v>
      </c>
      <c r="J200" s="158"/>
      <c r="K200" s="152"/>
    </row>
    <row r="201" spans="1:11" s="139" customFormat="1" ht="25.5" customHeight="1">
      <c r="A201" s="38">
        <v>6</v>
      </c>
      <c r="B201" s="47" t="s">
        <v>554</v>
      </c>
      <c r="C201" s="52">
        <f t="shared" ref="C201:H201" si="58">C202+C217+C218+C221</f>
        <v>6862355</v>
      </c>
      <c r="D201" s="52">
        <f t="shared" si="58"/>
        <v>0</v>
      </c>
      <c r="E201" s="52">
        <f t="shared" si="58"/>
        <v>0</v>
      </c>
      <c r="F201" s="52">
        <f t="shared" si="58"/>
        <v>0</v>
      </c>
      <c r="G201" s="52">
        <f t="shared" si="58"/>
        <v>0</v>
      </c>
      <c r="H201" s="52">
        <f t="shared" si="58"/>
        <v>0</v>
      </c>
      <c r="I201" s="60">
        <f t="shared" si="54"/>
        <v>6862355</v>
      </c>
      <c r="J201" s="158"/>
      <c r="K201" s="152"/>
    </row>
    <row r="202" spans="1:11" s="139" customFormat="1" ht="25.5" customHeight="1">
      <c r="A202" s="40">
        <v>61</v>
      </c>
      <c r="B202" s="46" t="s">
        <v>367</v>
      </c>
      <c r="C202" s="53">
        <f t="shared" ref="C202:H202" si="59">C203+C205+C207+C211+C209+C213+C215</f>
        <v>6761011</v>
      </c>
      <c r="D202" s="53">
        <f t="shared" si="59"/>
        <v>0</v>
      </c>
      <c r="E202" s="53">
        <f t="shared" si="59"/>
        <v>0</v>
      </c>
      <c r="F202" s="53">
        <f t="shared" si="59"/>
        <v>0</v>
      </c>
      <c r="G202" s="53">
        <f t="shared" si="59"/>
        <v>0</v>
      </c>
      <c r="H202" s="53">
        <f t="shared" si="59"/>
        <v>0</v>
      </c>
      <c r="I202" s="60">
        <f t="shared" si="54"/>
        <v>6761011</v>
      </c>
      <c r="J202" s="158"/>
      <c r="K202" s="152"/>
    </row>
    <row r="203" spans="1:11" s="139" customFormat="1" ht="25.5" customHeight="1">
      <c r="A203" s="42">
        <v>61010</v>
      </c>
      <c r="B203" s="49" t="s">
        <v>997</v>
      </c>
      <c r="C203" s="54">
        <f t="shared" ref="C203:H203" si="60">SUM(C204)</f>
        <v>0</v>
      </c>
      <c r="D203" s="54">
        <f t="shared" si="60"/>
        <v>0</v>
      </c>
      <c r="E203" s="54">
        <f t="shared" si="60"/>
        <v>0</v>
      </c>
      <c r="F203" s="54">
        <f t="shared" si="60"/>
        <v>0</v>
      </c>
      <c r="G203" s="54">
        <f t="shared" si="60"/>
        <v>0</v>
      </c>
      <c r="H203" s="54">
        <f t="shared" si="60"/>
        <v>0</v>
      </c>
      <c r="I203" s="60">
        <f t="shared" si="54"/>
        <v>0</v>
      </c>
      <c r="J203" s="158"/>
      <c r="K203" s="152"/>
    </row>
    <row r="204" spans="1:11" s="139" customFormat="1" ht="25.5" customHeight="1">
      <c r="A204" s="132">
        <v>61011</v>
      </c>
      <c r="B204" s="43" t="s">
        <v>1012</v>
      </c>
      <c r="C204" s="62"/>
      <c r="D204" s="55"/>
      <c r="E204" s="55"/>
      <c r="F204" s="55"/>
      <c r="G204" s="55"/>
      <c r="H204" s="55"/>
      <c r="I204" s="60">
        <f t="shared" si="54"/>
        <v>0</v>
      </c>
      <c r="J204" s="158"/>
      <c r="K204" s="152"/>
    </row>
    <row r="205" spans="1:11" s="139" customFormat="1" ht="25.5" customHeight="1">
      <c r="A205" s="42">
        <v>61020</v>
      </c>
      <c r="B205" s="49" t="s">
        <v>388</v>
      </c>
      <c r="C205" s="54">
        <f t="shared" ref="C205:H205" si="61">SUM(C206:C206)</f>
        <v>5181945</v>
      </c>
      <c r="D205" s="54">
        <f t="shared" si="61"/>
        <v>0</v>
      </c>
      <c r="E205" s="54">
        <f t="shared" si="61"/>
        <v>0</v>
      </c>
      <c r="F205" s="54">
        <f t="shared" si="61"/>
        <v>0</v>
      </c>
      <c r="G205" s="54">
        <f t="shared" si="61"/>
        <v>0</v>
      </c>
      <c r="H205" s="54">
        <f t="shared" si="61"/>
        <v>0</v>
      </c>
      <c r="I205" s="60">
        <f t="shared" si="54"/>
        <v>5181945</v>
      </c>
      <c r="J205" s="158"/>
      <c r="K205" s="152"/>
    </row>
    <row r="206" spans="1:11" s="139" customFormat="1" ht="25.5" customHeight="1">
      <c r="A206" s="132">
        <v>61021</v>
      </c>
      <c r="B206" s="43" t="s">
        <v>993</v>
      </c>
      <c r="C206" s="62">
        <v>5181945</v>
      </c>
      <c r="D206" s="55"/>
      <c r="E206" s="55"/>
      <c r="F206" s="55"/>
      <c r="G206" s="55"/>
      <c r="H206" s="55"/>
      <c r="I206" s="60">
        <f t="shared" si="54"/>
        <v>5181945</v>
      </c>
      <c r="J206" s="158"/>
      <c r="K206" s="152"/>
    </row>
    <row r="207" spans="1:11" s="139" customFormat="1" ht="25.5" customHeight="1">
      <c r="A207" s="42">
        <v>61030</v>
      </c>
      <c r="B207" s="49" t="s">
        <v>24</v>
      </c>
      <c r="C207" s="54">
        <f t="shared" ref="C207:H207" si="62">SUM(C208)</f>
        <v>79066</v>
      </c>
      <c r="D207" s="54">
        <f t="shared" si="62"/>
        <v>0</v>
      </c>
      <c r="E207" s="54">
        <f t="shared" si="62"/>
        <v>0</v>
      </c>
      <c r="F207" s="54">
        <f t="shared" si="62"/>
        <v>0</v>
      </c>
      <c r="G207" s="54">
        <f t="shared" si="62"/>
        <v>0</v>
      </c>
      <c r="H207" s="54">
        <f t="shared" si="62"/>
        <v>0</v>
      </c>
      <c r="I207" s="60">
        <f t="shared" si="54"/>
        <v>79066</v>
      </c>
      <c r="J207" s="158"/>
      <c r="K207" s="152"/>
    </row>
    <row r="208" spans="1:11" s="139" customFormat="1" ht="25.5" customHeight="1">
      <c r="A208" s="132">
        <v>61031</v>
      </c>
      <c r="B208" s="43" t="s">
        <v>24</v>
      </c>
      <c r="C208" s="62">
        <v>79066</v>
      </c>
      <c r="D208" s="55"/>
      <c r="E208" s="55"/>
      <c r="F208" s="55"/>
      <c r="G208" s="55"/>
      <c r="H208" s="55"/>
      <c r="I208" s="60">
        <f t="shared" si="54"/>
        <v>79066</v>
      </c>
      <c r="J208" s="158"/>
      <c r="K208" s="152"/>
    </row>
    <row r="209" spans="1:11" s="139" customFormat="1" ht="25.5" customHeight="1">
      <c r="A209" s="42">
        <v>61040</v>
      </c>
      <c r="B209" s="49" t="s">
        <v>558</v>
      </c>
      <c r="C209" s="54">
        <f t="shared" ref="C209:H209" si="63">SUM(C210)</f>
        <v>0</v>
      </c>
      <c r="D209" s="54">
        <f t="shared" si="63"/>
        <v>0</v>
      </c>
      <c r="E209" s="54">
        <f t="shared" si="63"/>
        <v>0</v>
      </c>
      <c r="F209" s="54">
        <f t="shared" si="63"/>
        <v>0</v>
      </c>
      <c r="G209" s="54">
        <f t="shared" si="63"/>
        <v>0</v>
      </c>
      <c r="H209" s="54">
        <f t="shared" si="63"/>
        <v>0</v>
      </c>
      <c r="I209" s="60">
        <f t="shared" si="54"/>
        <v>0</v>
      </c>
      <c r="J209" s="158"/>
      <c r="K209" s="152"/>
    </row>
    <row r="210" spans="1:11" s="139" customFormat="1" ht="25.5" customHeight="1">
      <c r="A210" s="132">
        <v>61041</v>
      </c>
      <c r="B210" s="43" t="s">
        <v>558</v>
      </c>
      <c r="C210" s="55"/>
      <c r="D210" s="55"/>
      <c r="E210" s="55"/>
      <c r="F210" s="55"/>
      <c r="G210" s="55"/>
      <c r="H210" s="55"/>
      <c r="I210" s="60">
        <f t="shared" si="54"/>
        <v>0</v>
      </c>
      <c r="J210" s="158"/>
      <c r="K210" s="152"/>
    </row>
    <row r="211" spans="1:11" s="139" customFormat="1" ht="25.5" customHeight="1">
      <c r="A211" s="42">
        <v>61050</v>
      </c>
      <c r="B211" s="49" t="s">
        <v>998</v>
      </c>
      <c r="C211" s="54">
        <f t="shared" ref="C211:H211" si="64">SUM(C212)</f>
        <v>1500000</v>
      </c>
      <c r="D211" s="54">
        <f t="shared" si="64"/>
        <v>0</v>
      </c>
      <c r="E211" s="54">
        <f t="shared" si="64"/>
        <v>0</v>
      </c>
      <c r="F211" s="54">
        <f t="shared" si="64"/>
        <v>0</v>
      </c>
      <c r="G211" s="54">
        <f t="shared" si="64"/>
        <v>0</v>
      </c>
      <c r="H211" s="54">
        <f t="shared" si="64"/>
        <v>0</v>
      </c>
      <c r="I211" s="60">
        <f t="shared" si="54"/>
        <v>1500000</v>
      </c>
      <c r="J211" s="158"/>
      <c r="K211" s="152"/>
    </row>
    <row r="212" spans="1:11" s="139" customFormat="1" ht="25.5" customHeight="1">
      <c r="A212" s="132">
        <v>61051</v>
      </c>
      <c r="B212" s="43" t="s">
        <v>999</v>
      </c>
      <c r="C212" s="62">
        <v>1500000</v>
      </c>
      <c r="D212" s="55"/>
      <c r="E212" s="55"/>
      <c r="F212" s="55"/>
      <c r="G212" s="55"/>
      <c r="H212" s="55"/>
      <c r="I212" s="60">
        <f t="shared" si="54"/>
        <v>1500000</v>
      </c>
      <c r="J212" s="158"/>
      <c r="K212" s="152"/>
    </row>
    <row r="213" spans="1:11" s="139" customFormat="1" ht="25.5" customHeight="1">
      <c r="A213" s="42">
        <v>61060</v>
      </c>
      <c r="B213" s="49" t="s">
        <v>1000</v>
      </c>
      <c r="C213" s="54">
        <f t="shared" ref="C213:H213" si="65">SUM(C214)</f>
        <v>0</v>
      </c>
      <c r="D213" s="54">
        <f t="shared" si="65"/>
        <v>0</v>
      </c>
      <c r="E213" s="54">
        <f t="shared" si="65"/>
        <v>0</v>
      </c>
      <c r="F213" s="54">
        <f t="shared" si="65"/>
        <v>0</v>
      </c>
      <c r="G213" s="54">
        <f t="shared" si="65"/>
        <v>0</v>
      </c>
      <c r="H213" s="54">
        <f t="shared" si="65"/>
        <v>0</v>
      </c>
      <c r="I213" s="60">
        <f t="shared" si="54"/>
        <v>0</v>
      </c>
      <c r="J213" s="158"/>
      <c r="K213" s="152"/>
    </row>
    <row r="214" spans="1:11" s="139" customFormat="1" ht="25.5" customHeight="1">
      <c r="A214" s="132">
        <v>61061</v>
      </c>
      <c r="B214" s="43" t="s">
        <v>1000</v>
      </c>
      <c r="C214" s="62"/>
      <c r="D214" s="55"/>
      <c r="E214" s="55"/>
      <c r="F214" s="55"/>
      <c r="G214" s="55"/>
      <c r="H214" s="55"/>
      <c r="I214" s="60">
        <f t="shared" si="54"/>
        <v>0</v>
      </c>
      <c r="J214" s="158"/>
      <c r="K214" s="152"/>
    </row>
    <row r="215" spans="1:11" s="139" customFormat="1" ht="25.5" customHeight="1">
      <c r="A215" s="42">
        <v>61070</v>
      </c>
      <c r="B215" s="49" t="s">
        <v>1001</v>
      </c>
      <c r="C215" s="54">
        <f t="shared" ref="C215:H215" si="66">SUM(C216)</f>
        <v>0</v>
      </c>
      <c r="D215" s="54">
        <f t="shared" si="66"/>
        <v>0</v>
      </c>
      <c r="E215" s="54">
        <f t="shared" si="66"/>
        <v>0</v>
      </c>
      <c r="F215" s="54">
        <f t="shared" si="66"/>
        <v>0</v>
      </c>
      <c r="G215" s="54">
        <f t="shared" si="66"/>
        <v>0</v>
      </c>
      <c r="H215" s="54">
        <f t="shared" si="66"/>
        <v>0</v>
      </c>
      <c r="I215" s="60">
        <f t="shared" si="54"/>
        <v>0</v>
      </c>
      <c r="J215" s="158"/>
      <c r="K215" s="152"/>
    </row>
    <row r="216" spans="1:11" s="139" customFormat="1" ht="25.5" customHeight="1">
      <c r="A216" s="132">
        <v>61071</v>
      </c>
      <c r="B216" s="43" t="s">
        <v>1001</v>
      </c>
      <c r="C216" s="55"/>
      <c r="D216" s="55"/>
      <c r="E216" s="55"/>
      <c r="F216" s="55"/>
      <c r="G216" s="55"/>
      <c r="H216" s="55"/>
      <c r="I216" s="60">
        <f t="shared" si="54"/>
        <v>0</v>
      </c>
      <c r="J216" s="158"/>
      <c r="K216" s="152"/>
    </row>
    <row r="217" spans="1:11" s="139" customFormat="1" ht="25.5" customHeight="1">
      <c r="A217" s="40">
        <v>62</v>
      </c>
      <c r="B217" s="46" t="s">
        <v>556</v>
      </c>
      <c r="C217" s="53"/>
      <c r="D217" s="53"/>
      <c r="E217" s="53"/>
      <c r="F217" s="53"/>
      <c r="G217" s="53"/>
      <c r="H217" s="53"/>
      <c r="I217" s="60">
        <f t="shared" si="54"/>
        <v>0</v>
      </c>
      <c r="J217" s="158"/>
      <c r="K217" s="152"/>
    </row>
    <row r="218" spans="1:11" s="139" customFormat="1" ht="25.5" customHeight="1">
      <c r="A218" s="40">
        <v>63</v>
      </c>
      <c r="B218" s="46" t="s">
        <v>1003</v>
      </c>
      <c r="C218" s="53">
        <f t="shared" ref="C218:H218" si="67">C219</f>
        <v>101344</v>
      </c>
      <c r="D218" s="53">
        <f t="shared" si="67"/>
        <v>0</v>
      </c>
      <c r="E218" s="53">
        <f t="shared" si="67"/>
        <v>0</v>
      </c>
      <c r="F218" s="53">
        <f t="shared" si="67"/>
        <v>0</v>
      </c>
      <c r="G218" s="53">
        <f t="shared" si="67"/>
        <v>0</v>
      </c>
      <c r="H218" s="53">
        <f t="shared" si="67"/>
        <v>0</v>
      </c>
      <c r="I218" s="60">
        <f t="shared" si="54"/>
        <v>101344</v>
      </c>
      <c r="J218" s="158"/>
      <c r="K218" s="152"/>
    </row>
    <row r="219" spans="1:11" s="139" customFormat="1" ht="25.5" customHeight="1">
      <c r="A219" s="42">
        <v>63990</v>
      </c>
      <c r="B219" s="49" t="s">
        <v>358</v>
      </c>
      <c r="C219" s="54">
        <f t="shared" ref="C219:H219" si="68">SUM(C220:C220)</f>
        <v>101344</v>
      </c>
      <c r="D219" s="54">
        <f t="shared" si="68"/>
        <v>0</v>
      </c>
      <c r="E219" s="54">
        <f t="shared" si="68"/>
        <v>0</v>
      </c>
      <c r="F219" s="54">
        <f t="shared" si="68"/>
        <v>0</v>
      </c>
      <c r="G219" s="54">
        <f t="shared" si="68"/>
        <v>0</v>
      </c>
      <c r="H219" s="54">
        <f t="shared" si="68"/>
        <v>0</v>
      </c>
      <c r="I219" s="60">
        <f t="shared" si="54"/>
        <v>101344</v>
      </c>
      <c r="J219" s="158"/>
      <c r="K219" s="152"/>
    </row>
    <row r="220" spans="1:11" s="139" customFormat="1" ht="25.5" customHeight="1">
      <c r="A220" s="132">
        <v>63999</v>
      </c>
      <c r="B220" s="43" t="s">
        <v>1004</v>
      </c>
      <c r="C220" s="62">
        <v>101344</v>
      </c>
      <c r="D220" s="55"/>
      <c r="E220" s="55"/>
      <c r="F220" s="55"/>
      <c r="G220" s="55"/>
      <c r="H220" s="55"/>
      <c r="I220" s="60">
        <f t="shared" si="54"/>
        <v>101344</v>
      </c>
      <c r="J220" s="158"/>
      <c r="K220" s="152"/>
    </row>
    <row r="221" spans="1:11" s="139" customFormat="1" ht="25.5" customHeight="1">
      <c r="A221" s="40">
        <v>64</v>
      </c>
      <c r="B221" s="46" t="s">
        <v>1002</v>
      </c>
      <c r="C221" s="53">
        <f t="shared" ref="C221:H221" si="69">C222</f>
        <v>0</v>
      </c>
      <c r="D221" s="53">
        <f t="shared" si="69"/>
        <v>0</v>
      </c>
      <c r="E221" s="53">
        <f t="shared" si="69"/>
        <v>0</v>
      </c>
      <c r="F221" s="53">
        <f t="shared" si="69"/>
        <v>0</v>
      </c>
      <c r="G221" s="53">
        <f t="shared" si="69"/>
        <v>0</v>
      </c>
      <c r="H221" s="53">
        <f t="shared" si="69"/>
        <v>0</v>
      </c>
      <c r="I221" s="60">
        <f t="shared" si="54"/>
        <v>0</v>
      </c>
      <c r="J221" s="158"/>
      <c r="K221" s="152"/>
    </row>
    <row r="222" spans="1:11" s="139" customFormat="1" ht="25.5" customHeight="1">
      <c r="A222" s="42">
        <v>64990</v>
      </c>
      <c r="B222" s="49" t="s">
        <v>359</v>
      </c>
      <c r="C222" s="54">
        <f t="shared" ref="C222:H222" si="70">SUM(C223:C223)</f>
        <v>0</v>
      </c>
      <c r="D222" s="54">
        <f t="shared" si="70"/>
        <v>0</v>
      </c>
      <c r="E222" s="54">
        <f t="shared" si="70"/>
        <v>0</v>
      </c>
      <c r="F222" s="54">
        <f t="shared" si="70"/>
        <v>0</v>
      </c>
      <c r="G222" s="54">
        <f t="shared" si="70"/>
        <v>0</v>
      </c>
      <c r="H222" s="54">
        <f t="shared" si="70"/>
        <v>0</v>
      </c>
      <c r="I222" s="60">
        <f t="shared" si="54"/>
        <v>0</v>
      </c>
      <c r="J222" s="158"/>
      <c r="K222" s="152"/>
    </row>
    <row r="223" spans="1:11" s="139" customFormat="1" ht="25.5" customHeight="1">
      <c r="A223" s="132">
        <v>64999</v>
      </c>
      <c r="B223" s="43" t="s">
        <v>551</v>
      </c>
      <c r="C223" s="62"/>
      <c r="D223" s="55"/>
      <c r="E223" s="55"/>
      <c r="F223" s="55"/>
      <c r="G223" s="55"/>
      <c r="H223" s="55"/>
      <c r="I223" s="60">
        <f t="shared" si="54"/>
        <v>0</v>
      </c>
      <c r="J223" s="158"/>
      <c r="K223" s="152"/>
    </row>
    <row r="224" spans="1:11" s="140" customFormat="1" ht="25.5" customHeight="1">
      <c r="A224" s="48">
        <v>7</v>
      </c>
      <c r="B224" s="47" t="s">
        <v>583</v>
      </c>
      <c r="C224" s="59">
        <f t="shared" ref="C224:H224" si="71">C225+C234</f>
        <v>0</v>
      </c>
      <c r="D224" s="59">
        <f t="shared" si="71"/>
        <v>0</v>
      </c>
      <c r="E224" s="59">
        <f t="shared" si="71"/>
        <v>0</v>
      </c>
      <c r="F224" s="59">
        <f t="shared" si="71"/>
        <v>0</v>
      </c>
      <c r="G224" s="59">
        <f t="shared" si="71"/>
        <v>0</v>
      </c>
      <c r="H224" s="59">
        <f t="shared" si="71"/>
        <v>0</v>
      </c>
      <c r="I224" s="60">
        <f t="shared" si="54"/>
        <v>0</v>
      </c>
      <c r="J224" s="159"/>
      <c r="K224" s="153"/>
    </row>
    <row r="225" spans="1:11" s="140" customFormat="1" ht="25.5" customHeight="1">
      <c r="A225" s="45">
        <v>71</v>
      </c>
      <c r="B225" s="46" t="s">
        <v>1005</v>
      </c>
      <c r="C225" s="56">
        <f t="shared" ref="C225:H225" si="72">C226+C228+C230+C232</f>
        <v>0</v>
      </c>
      <c r="D225" s="56">
        <f t="shared" si="72"/>
        <v>0</v>
      </c>
      <c r="E225" s="56">
        <f t="shared" si="72"/>
        <v>0</v>
      </c>
      <c r="F225" s="56">
        <f t="shared" si="72"/>
        <v>0</v>
      </c>
      <c r="G225" s="56">
        <f t="shared" si="72"/>
        <v>0</v>
      </c>
      <c r="H225" s="56">
        <f t="shared" si="72"/>
        <v>0</v>
      </c>
      <c r="I225" s="60">
        <f t="shared" si="54"/>
        <v>0</v>
      </c>
      <c r="J225" s="159"/>
      <c r="K225" s="153"/>
    </row>
    <row r="226" spans="1:11" s="139" customFormat="1" ht="25.5" customHeight="1">
      <c r="A226" s="42">
        <v>71010</v>
      </c>
      <c r="B226" s="49" t="s">
        <v>991</v>
      </c>
      <c r="C226" s="54">
        <f t="shared" ref="C226:H226" si="73">C227</f>
        <v>0</v>
      </c>
      <c r="D226" s="54">
        <f t="shared" si="73"/>
        <v>0</v>
      </c>
      <c r="E226" s="54">
        <f t="shared" si="73"/>
        <v>0</v>
      </c>
      <c r="F226" s="54">
        <f t="shared" si="73"/>
        <v>0</v>
      </c>
      <c r="G226" s="54">
        <f t="shared" si="73"/>
        <v>0</v>
      </c>
      <c r="H226" s="54">
        <f t="shared" si="73"/>
        <v>0</v>
      </c>
      <c r="I226" s="60">
        <f t="shared" si="54"/>
        <v>0</v>
      </c>
      <c r="J226" s="158"/>
      <c r="K226" s="152"/>
    </row>
    <row r="227" spans="1:11" s="139" customFormat="1" ht="25.5" customHeight="1">
      <c r="A227" s="132">
        <v>71011</v>
      </c>
      <c r="B227" s="43" t="s">
        <v>991</v>
      </c>
      <c r="C227" s="62"/>
      <c r="D227" s="55"/>
      <c r="E227" s="55"/>
      <c r="F227" s="55"/>
      <c r="G227" s="55"/>
      <c r="H227" s="55"/>
      <c r="I227" s="60">
        <f t="shared" si="54"/>
        <v>0</v>
      </c>
      <c r="J227" s="158"/>
      <c r="K227" s="152"/>
    </row>
    <row r="228" spans="1:11" s="139" customFormat="1" ht="25.5" customHeight="1">
      <c r="A228" s="42">
        <v>71020</v>
      </c>
      <c r="B228" s="49" t="s">
        <v>1006</v>
      </c>
      <c r="C228" s="54">
        <f t="shared" ref="C228:H228" si="74">C229</f>
        <v>0</v>
      </c>
      <c r="D228" s="54">
        <f t="shared" si="74"/>
        <v>0</v>
      </c>
      <c r="E228" s="54">
        <f t="shared" si="74"/>
        <v>0</v>
      </c>
      <c r="F228" s="54">
        <f t="shared" si="74"/>
        <v>0</v>
      </c>
      <c r="G228" s="54">
        <f t="shared" si="74"/>
        <v>0</v>
      </c>
      <c r="H228" s="54">
        <f t="shared" si="74"/>
        <v>0</v>
      </c>
      <c r="I228" s="60">
        <f t="shared" si="54"/>
        <v>0</v>
      </c>
      <c r="J228" s="158"/>
      <c r="K228" s="152"/>
    </row>
    <row r="229" spans="1:11" s="139" customFormat="1" ht="25.5" customHeight="1">
      <c r="A229" s="132">
        <v>71021</v>
      </c>
      <c r="B229" s="43" t="s">
        <v>1006</v>
      </c>
      <c r="C229" s="62"/>
      <c r="D229" s="55"/>
      <c r="E229" s="55"/>
      <c r="F229" s="55"/>
      <c r="G229" s="55"/>
      <c r="H229" s="55"/>
      <c r="I229" s="60">
        <f t="shared" si="54"/>
        <v>0</v>
      </c>
      <c r="J229" s="158"/>
      <c r="K229" s="152"/>
    </row>
    <row r="230" spans="1:11" s="139" customFormat="1" ht="25.5" customHeight="1">
      <c r="A230" s="42">
        <v>71030</v>
      </c>
      <c r="B230" s="49" t="s">
        <v>1007</v>
      </c>
      <c r="C230" s="54">
        <f t="shared" ref="C230:H230" si="75">C231</f>
        <v>0</v>
      </c>
      <c r="D230" s="54">
        <f t="shared" si="75"/>
        <v>0</v>
      </c>
      <c r="E230" s="54">
        <f t="shared" si="75"/>
        <v>0</v>
      </c>
      <c r="F230" s="54">
        <f t="shared" si="75"/>
        <v>0</v>
      </c>
      <c r="G230" s="54">
        <f t="shared" si="75"/>
        <v>0</v>
      </c>
      <c r="H230" s="54">
        <f t="shared" si="75"/>
        <v>0</v>
      </c>
      <c r="I230" s="60">
        <f t="shared" si="54"/>
        <v>0</v>
      </c>
      <c r="J230" s="158"/>
      <c r="K230" s="152"/>
    </row>
    <row r="231" spans="1:11" s="139" customFormat="1" ht="25.5" customHeight="1">
      <c r="A231" s="132">
        <v>71031</v>
      </c>
      <c r="B231" s="43" t="s">
        <v>1007</v>
      </c>
      <c r="C231" s="62"/>
      <c r="D231" s="55"/>
      <c r="E231" s="55"/>
      <c r="F231" s="55"/>
      <c r="G231" s="55"/>
      <c r="H231" s="55"/>
      <c r="I231" s="60">
        <f t="shared" si="54"/>
        <v>0</v>
      </c>
      <c r="J231" s="158"/>
      <c r="K231" s="152"/>
    </row>
    <row r="232" spans="1:11" s="139" customFormat="1" ht="25.5" customHeight="1">
      <c r="A232" s="42">
        <v>71040</v>
      </c>
      <c r="B232" s="49" t="s">
        <v>1008</v>
      </c>
      <c r="C232" s="54">
        <f t="shared" ref="C232:H232" si="76">C233</f>
        <v>0</v>
      </c>
      <c r="D232" s="54">
        <f t="shared" si="76"/>
        <v>0</v>
      </c>
      <c r="E232" s="54">
        <f t="shared" si="76"/>
        <v>0</v>
      </c>
      <c r="F232" s="54">
        <f t="shared" si="76"/>
        <v>0</v>
      </c>
      <c r="G232" s="54">
        <f t="shared" si="76"/>
        <v>0</v>
      </c>
      <c r="H232" s="54">
        <f t="shared" si="76"/>
        <v>0</v>
      </c>
      <c r="I232" s="60">
        <f t="shared" si="54"/>
        <v>0</v>
      </c>
      <c r="J232" s="158"/>
      <c r="K232" s="152"/>
    </row>
    <row r="233" spans="1:11" s="139" customFormat="1" ht="25.5" customHeight="1">
      <c r="A233" s="132">
        <v>71041</v>
      </c>
      <c r="B233" s="43" t="s">
        <v>1008</v>
      </c>
      <c r="C233" s="62"/>
      <c r="D233" s="55"/>
      <c r="E233" s="55"/>
      <c r="F233" s="55"/>
      <c r="G233" s="55"/>
      <c r="H233" s="55"/>
      <c r="I233" s="60">
        <f t="shared" si="54"/>
        <v>0</v>
      </c>
      <c r="J233" s="158"/>
      <c r="K233" s="152"/>
    </row>
    <row r="234" spans="1:11" s="140" customFormat="1" ht="25.5" customHeight="1">
      <c r="A234" s="45">
        <v>72</v>
      </c>
      <c r="B234" s="46" t="s">
        <v>1009</v>
      </c>
      <c r="C234" s="56">
        <f t="shared" ref="C234:H234" si="77">SUM(C235:C236)</f>
        <v>0</v>
      </c>
      <c r="D234" s="56">
        <f t="shared" si="77"/>
        <v>0</v>
      </c>
      <c r="E234" s="56">
        <f t="shared" si="77"/>
        <v>0</v>
      </c>
      <c r="F234" s="56">
        <f t="shared" si="77"/>
        <v>0</v>
      </c>
      <c r="G234" s="56">
        <f t="shared" si="77"/>
        <v>0</v>
      </c>
      <c r="H234" s="56">
        <f t="shared" si="77"/>
        <v>0</v>
      </c>
      <c r="I234" s="60">
        <f t="shared" si="54"/>
        <v>0</v>
      </c>
      <c r="J234" s="159"/>
      <c r="K234" s="153"/>
    </row>
    <row r="235" spans="1:11" s="139" customFormat="1" ht="25.5" customHeight="1">
      <c r="A235" s="42">
        <v>72010</v>
      </c>
      <c r="B235" s="166" t="s">
        <v>1010</v>
      </c>
      <c r="C235" s="54"/>
      <c r="D235" s="54"/>
      <c r="E235" s="54"/>
      <c r="F235" s="54"/>
      <c r="G235" s="54"/>
      <c r="H235" s="54"/>
      <c r="I235" s="60">
        <f t="shared" si="54"/>
        <v>0</v>
      </c>
      <c r="J235" s="158"/>
      <c r="K235" s="152"/>
    </row>
    <row r="236" spans="1:11" s="139" customFormat="1" ht="25.5" customHeight="1">
      <c r="A236" s="42">
        <v>72020</v>
      </c>
      <c r="B236" s="166" t="s">
        <v>1013</v>
      </c>
      <c r="C236" s="54"/>
      <c r="D236" s="54"/>
      <c r="E236" s="54"/>
      <c r="F236" s="54"/>
      <c r="G236" s="54"/>
      <c r="H236" s="54"/>
      <c r="I236" s="60">
        <f t="shared" si="54"/>
        <v>0</v>
      </c>
      <c r="J236" s="158"/>
      <c r="K236" s="152"/>
    </row>
    <row r="237" spans="1:11" s="139" customFormat="1" ht="25.5" customHeight="1">
      <c r="A237" s="38">
        <v>8</v>
      </c>
      <c r="B237" s="47" t="s">
        <v>255</v>
      </c>
      <c r="C237" s="52">
        <f t="shared" ref="C237:H237" si="78">C238+C242+C248</f>
        <v>127021364</v>
      </c>
      <c r="D237" s="52">
        <f t="shared" si="78"/>
        <v>10638436</v>
      </c>
      <c r="E237" s="52">
        <f t="shared" si="78"/>
        <v>47450544</v>
      </c>
      <c r="F237" s="52">
        <f t="shared" si="78"/>
        <v>0</v>
      </c>
      <c r="G237" s="52">
        <f t="shared" si="78"/>
        <v>0</v>
      </c>
      <c r="H237" s="52">
        <f t="shared" si="78"/>
        <v>0</v>
      </c>
      <c r="I237" s="60">
        <f t="shared" si="54"/>
        <v>185110344</v>
      </c>
      <c r="J237" s="158"/>
      <c r="K237" s="152"/>
    </row>
    <row r="238" spans="1:11" s="139" customFormat="1" ht="25.5" customHeight="1">
      <c r="A238" s="40">
        <v>81</v>
      </c>
      <c r="B238" s="46" t="s">
        <v>256</v>
      </c>
      <c r="C238" s="53">
        <f t="shared" ref="C238:H238" si="79">C239</f>
        <v>127021364</v>
      </c>
      <c r="D238" s="53">
        <f t="shared" si="79"/>
        <v>0</v>
      </c>
      <c r="E238" s="53">
        <f t="shared" si="79"/>
        <v>0</v>
      </c>
      <c r="F238" s="53">
        <f t="shared" si="79"/>
        <v>0</v>
      </c>
      <c r="G238" s="53">
        <f t="shared" si="79"/>
        <v>0</v>
      </c>
      <c r="H238" s="53">
        <f t="shared" si="79"/>
        <v>0</v>
      </c>
      <c r="I238" s="60">
        <f t="shared" si="54"/>
        <v>127021364</v>
      </c>
      <c r="J238" s="158"/>
      <c r="K238" s="152"/>
    </row>
    <row r="239" spans="1:11" s="139" customFormat="1" ht="25.5" customHeight="1">
      <c r="A239" s="42">
        <v>81010</v>
      </c>
      <c r="B239" s="50" t="s">
        <v>559</v>
      </c>
      <c r="C239" s="54">
        <f t="shared" ref="C239:H239" si="80">SUM(C240:C241)</f>
        <v>127021364</v>
      </c>
      <c r="D239" s="54">
        <f t="shared" si="80"/>
        <v>0</v>
      </c>
      <c r="E239" s="54">
        <f t="shared" si="80"/>
        <v>0</v>
      </c>
      <c r="F239" s="54">
        <f t="shared" si="80"/>
        <v>0</v>
      </c>
      <c r="G239" s="54">
        <f t="shared" si="80"/>
        <v>0</v>
      </c>
      <c r="H239" s="54">
        <f t="shared" si="80"/>
        <v>0</v>
      </c>
      <c r="I239" s="60">
        <f t="shared" si="54"/>
        <v>127021364</v>
      </c>
      <c r="J239" s="158"/>
      <c r="K239" s="152"/>
    </row>
    <row r="240" spans="1:11" s="139" customFormat="1" ht="25.5" customHeight="1">
      <c r="A240" s="132">
        <v>81011</v>
      </c>
      <c r="B240" s="44" t="s">
        <v>357</v>
      </c>
      <c r="C240" s="62">
        <v>120183827</v>
      </c>
      <c r="D240" s="55"/>
      <c r="E240" s="55"/>
      <c r="F240" s="55"/>
      <c r="G240" s="55"/>
      <c r="H240" s="55"/>
      <c r="I240" s="60">
        <f t="shared" si="54"/>
        <v>120183827</v>
      </c>
      <c r="J240" s="158"/>
      <c r="K240" s="152"/>
    </row>
    <row r="241" spans="1:11" s="139" customFormat="1" ht="25.5" customHeight="1">
      <c r="A241" s="132">
        <v>81012</v>
      </c>
      <c r="B241" s="44" t="s">
        <v>356</v>
      </c>
      <c r="C241" s="62">
        <v>6837537</v>
      </c>
      <c r="D241" s="55"/>
      <c r="E241" s="55"/>
      <c r="F241" s="55"/>
      <c r="G241" s="55"/>
      <c r="H241" s="55"/>
      <c r="I241" s="60">
        <f t="shared" si="54"/>
        <v>6837537</v>
      </c>
      <c r="J241" s="158"/>
      <c r="K241" s="152"/>
    </row>
    <row r="242" spans="1:11" s="139" customFormat="1" ht="25.5" customHeight="1">
      <c r="A242" s="40">
        <v>82</v>
      </c>
      <c r="B242" s="46" t="s">
        <v>262</v>
      </c>
      <c r="C242" s="53">
        <f t="shared" ref="C242:H242" si="81">C243</f>
        <v>0</v>
      </c>
      <c r="D242" s="53">
        <f t="shared" si="81"/>
        <v>10638436</v>
      </c>
      <c r="E242" s="53">
        <f t="shared" si="81"/>
        <v>47450544</v>
      </c>
      <c r="F242" s="53">
        <f t="shared" si="81"/>
        <v>0</v>
      </c>
      <c r="G242" s="53">
        <f t="shared" si="81"/>
        <v>0</v>
      </c>
      <c r="H242" s="53">
        <f t="shared" si="81"/>
        <v>0</v>
      </c>
      <c r="I242" s="60">
        <f t="shared" si="54"/>
        <v>58088980</v>
      </c>
      <c r="J242" s="158"/>
      <c r="K242" s="152"/>
    </row>
    <row r="243" spans="1:11" s="139" customFormat="1" ht="25.5" customHeight="1">
      <c r="A243" s="42">
        <v>82010</v>
      </c>
      <c r="B243" s="49" t="s">
        <v>627</v>
      </c>
      <c r="C243" s="54">
        <f t="shared" ref="C243:H243" si="82">SUM(C244:C247)</f>
        <v>0</v>
      </c>
      <c r="D243" s="54">
        <f t="shared" si="82"/>
        <v>10638436</v>
      </c>
      <c r="E243" s="54">
        <f t="shared" si="82"/>
        <v>47450544</v>
      </c>
      <c r="F243" s="54">
        <f t="shared" si="82"/>
        <v>0</v>
      </c>
      <c r="G243" s="54">
        <f t="shared" si="82"/>
        <v>0</v>
      </c>
      <c r="H243" s="54">
        <f t="shared" si="82"/>
        <v>0</v>
      </c>
      <c r="I243" s="60">
        <f t="shared" si="54"/>
        <v>58088980</v>
      </c>
      <c r="J243" s="158"/>
      <c r="K243" s="152"/>
    </row>
    <row r="244" spans="1:11" s="139" customFormat="1" ht="25.5" customHeight="1">
      <c r="A244" s="132">
        <v>82011</v>
      </c>
      <c r="B244" s="44" t="s">
        <v>354</v>
      </c>
      <c r="C244" s="55"/>
      <c r="D244" s="62">
        <v>10638436</v>
      </c>
      <c r="E244" s="55"/>
      <c r="F244" s="55"/>
      <c r="G244" s="55"/>
      <c r="H244" s="55"/>
      <c r="I244" s="60">
        <f t="shared" si="54"/>
        <v>10638436</v>
      </c>
      <c r="J244" s="158"/>
      <c r="K244" s="152"/>
    </row>
    <row r="245" spans="1:11" s="139" customFormat="1" ht="25.5" customHeight="1">
      <c r="A245" s="132">
        <v>82012</v>
      </c>
      <c r="B245" s="44" t="s">
        <v>353</v>
      </c>
      <c r="C245" s="55"/>
      <c r="D245" s="62"/>
      <c r="E245" s="55"/>
      <c r="F245" s="55"/>
      <c r="G245" s="55"/>
      <c r="H245" s="55"/>
      <c r="I245" s="60">
        <f t="shared" si="54"/>
        <v>0</v>
      </c>
      <c r="J245" s="158"/>
      <c r="K245" s="152"/>
    </row>
    <row r="246" spans="1:11" s="139" customFormat="1" ht="25.5" customHeight="1">
      <c r="A246" s="132">
        <v>82013</v>
      </c>
      <c r="B246" s="44" t="s">
        <v>352</v>
      </c>
      <c r="C246" s="55"/>
      <c r="D246" s="55"/>
      <c r="E246" s="62">
        <v>47450544</v>
      </c>
      <c r="F246" s="55"/>
      <c r="G246" s="55"/>
      <c r="H246" s="55"/>
      <c r="I246" s="60">
        <f t="shared" si="54"/>
        <v>47450544</v>
      </c>
      <c r="J246" s="158"/>
      <c r="K246" s="152"/>
    </row>
    <row r="247" spans="1:11" s="139" customFormat="1" ht="25.5" customHeight="1">
      <c r="A247" s="132">
        <v>82014</v>
      </c>
      <c r="B247" s="44" t="s">
        <v>351</v>
      </c>
      <c r="C247" s="55"/>
      <c r="D247" s="55"/>
      <c r="E247" s="62"/>
      <c r="F247" s="55"/>
      <c r="G247" s="55"/>
      <c r="H247" s="55"/>
      <c r="I247" s="60">
        <f t="shared" si="54"/>
        <v>0</v>
      </c>
      <c r="J247" s="158"/>
      <c r="K247" s="152"/>
    </row>
    <row r="248" spans="1:11" s="139" customFormat="1" ht="25.5" customHeight="1">
      <c r="A248" s="40">
        <v>83</v>
      </c>
      <c r="B248" s="46" t="s">
        <v>267</v>
      </c>
      <c r="C248" s="53">
        <f t="shared" ref="C248:H248" si="83">C249</f>
        <v>0</v>
      </c>
      <c r="D248" s="53">
        <f t="shared" si="83"/>
        <v>0</v>
      </c>
      <c r="E248" s="53">
        <f t="shared" si="83"/>
        <v>0</v>
      </c>
      <c r="F248" s="53">
        <f t="shared" si="83"/>
        <v>0</v>
      </c>
      <c r="G248" s="53">
        <f t="shared" si="83"/>
        <v>0</v>
      </c>
      <c r="H248" s="53">
        <f t="shared" si="83"/>
        <v>0</v>
      </c>
      <c r="I248" s="60">
        <f t="shared" si="54"/>
        <v>0</v>
      </c>
      <c r="J248" s="158"/>
      <c r="K248" s="152"/>
    </row>
    <row r="249" spans="1:11" s="139" customFormat="1" ht="25.5" customHeight="1">
      <c r="A249" s="42">
        <v>83010</v>
      </c>
      <c r="B249" s="50" t="s">
        <v>569</v>
      </c>
      <c r="C249" s="54">
        <f t="shared" ref="C249:H249" si="84">SUM(C250)</f>
        <v>0</v>
      </c>
      <c r="D249" s="54">
        <f t="shared" si="84"/>
        <v>0</v>
      </c>
      <c r="E249" s="54">
        <f t="shared" si="84"/>
        <v>0</v>
      </c>
      <c r="F249" s="54">
        <f t="shared" si="84"/>
        <v>0</v>
      </c>
      <c r="G249" s="54">
        <f t="shared" si="84"/>
        <v>0</v>
      </c>
      <c r="H249" s="54">
        <f t="shared" si="84"/>
        <v>0</v>
      </c>
      <c r="I249" s="60">
        <f t="shared" si="54"/>
        <v>0</v>
      </c>
      <c r="J249" s="158"/>
      <c r="K249" s="152"/>
    </row>
    <row r="250" spans="1:11" s="139" customFormat="1" ht="25.5" customHeight="1">
      <c r="A250" s="134">
        <v>83011</v>
      </c>
      <c r="B250" s="44" t="s">
        <v>569</v>
      </c>
      <c r="C250" s="61"/>
      <c r="D250" s="61"/>
      <c r="E250" s="61"/>
      <c r="F250" s="62"/>
      <c r="G250" s="62"/>
      <c r="H250" s="62"/>
      <c r="I250" s="60">
        <f t="shared" si="54"/>
        <v>0</v>
      </c>
      <c r="J250" s="158"/>
      <c r="K250" s="152"/>
    </row>
    <row r="251" spans="1:11" s="140" customFormat="1" ht="25.5" customHeight="1">
      <c r="A251" s="48">
        <v>9</v>
      </c>
      <c r="B251" s="47" t="s">
        <v>350</v>
      </c>
      <c r="C251" s="59">
        <f t="shared" ref="C251:H251" si="85">C252+C255+C256+C261+C265+C266</f>
        <v>17325</v>
      </c>
      <c r="D251" s="59">
        <f t="shared" si="85"/>
        <v>0</v>
      </c>
      <c r="E251" s="59">
        <f t="shared" si="85"/>
        <v>0</v>
      </c>
      <c r="F251" s="59">
        <f t="shared" si="85"/>
        <v>0</v>
      </c>
      <c r="G251" s="59">
        <f t="shared" si="85"/>
        <v>0</v>
      </c>
      <c r="H251" s="59">
        <f t="shared" si="85"/>
        <v>0</v>
      </c>
      <c r="I251" s="60">
        <f t="shared" si="54"/>
        <v>17325</v>
      </c>
      <c r="J251" s="159"/>
      <c r="K251" s="153"/>
    </row>
    <row r="252" spans="1:11" s="140" customFormat="1" ht="25.5" customHeight="1">
      <c r="A252" s="45">
        <v>91</v>
      </c>
      <c r="B252" s="46" t="s">
        <v>349</v>
      </c>
      <c r="C252" s="56">
        <f t="shared" ref="C252:H253" si="86">C253</f>
        <v>0</v>
      </c>
      <c r="D252" s="56">
        <f t="shared" si="86"/>
        <v>0</v>
      </c>
      <c r="E252" s="56">
        <f t="shared" si="86"/>
        <v>0</v>
      </c>
      <c r="F252" s="56">
        <f t="shared" si="86"/>
        <v>0</v>
      </c>
      <c r="G252" s="56">
        <f t="shared" si="86"/>
        <v>0</v>
      </c>
      <c r="H252" s="56">
        <f t="shared" si="86"/>
        <v>0</v>
      </c>
      <c r="I252" s="60">
        <f t="shared" si="54"/>
        <v>0</v>
      </c>
      <c r="J252" s="159"/>
      <c r="K252" s="153"/>
    </row>
    <row r="253" spans="1:11" s="139" customFormat="1" ht="25.5" customHeight="1">
      <c r="A253" s="42">
        <v>91010</v>
      </c>
      <c r="B253" s="50" t="s">
        <v>977</v>
      </c>
      <c r="C253" s="54">
        <f t="shared" si="86"/>
        <v>0</v>
      </c>
      <c r="D253" s="54">
        <f t="shared" si="86"/>
        <v>0</v>
      </c>
      <c r="E253" s="54">
        <f t="shared" si="86"/>
        <v>0</v>
      </c>
      <c r="F253" s="54">
        <f t="shared" si="86"/>
        <v>0</v>
      </c>
      <c r="G253" s="54">
        <f t="shared" si="86"/>
        <v>0</v>
      </c>
      <c r="H253" s="54">
        <f t="shared" si="86"/>
        <v>0</v>
      </c>
      <c r="I253" s="60">
        <f t="shared" si="54"/>
        <v>0</v>
      </c>
      <c r="J253" s="158"/>
      <c r="K253" s="152"/>
    </row>
    <row r="254" spans="1:11" s="139" customFormat="1" ht="25.5" customHeight="1">
      <c r="A254" s="132">
        <v>91011</v>
      </c>
      <c r="B254" s="44" t="s">
        <v>977</v>
      </c>
      <c r="C254" s="62"/>
      <c r="D254" s="55"/>
      <c r="E254" s="55"/>
      <c r="F254" s="55"/>
      <c r="G254" s="55"/>
      <c r="H254" s="55"/>
      <c r="I254" s="60">
        <f t="shared" si="54"/>
        <v>0</v>
      </c>
      <c r="J254" s="158"/>
      <c r="K254" s="152"/>
    </row>
    <row r="255" spans="1:11" s="140" customFormat="1" ht="25.5" customHeight="1">
      <c r="A255" s="45">
        <v>92</v>
      </c>
      <c r="B255" s="46" t="s">
        <v>348</v>
      </c>
      <c r="C255" s="56"/>
      <c r="D255" s="56"/>
      <c r="E255" s="56"/>
      <c r="F255" s="56"/>
      <c r="G255" s="56"/>
      <c r="H255" s="56"/>
      <c r="I255" s="60">
        <f t="shared" si="54"/>
        <v>0</v>
      </c>
      <c r="J255" s="159"/>
      <c r="K255" s="153"/>
    </row>
    <row r="256" spans="1:11" s="140" customFormat="1" ht="25.5" customHeight="1">
      <c r="A256" s="45">
        <v>93</v>
      </c>
      <c r="B256" s="46" t="s">
        <v>156</v>
      </c>
      <c r="C256" s="56">
        <f t="shared" ref="C256:H256" si="87">C257+C259</f>
        <v>0</v>
      </c>
      <c r="D256" s="56">
        <f t="shared" si="87"/>
        <v>0</v>
      </c>
      <c r="E256" s="56">
        <f t="shared" si="87"/>
        <v>0</v>
      </c>
      <c r="F256" s="56">
        <f t="shared" si="87"/>
        <v>0</v>
      </c>
      <c r="G256" s="56">
        <f t="shared" si="87"/>
        <v>0</v>
      </c>
      <c r="H256" s="56">
        <f t="shared" si="87"/>
        <v>0</v>
      </c>
      <c r="I256" s="60">
        <f t="shared" si="54"/>
        <v>0</v>
      </c>
      <c r="J256" s="159"/>
      <c r="K256" s="153"/>
    </row>
    <row r="257" spans="1:11" s="139" customFormat="1" ht="25.5" customHeight="1">
      <c r="A257" s="42">
        <v>93010</v>
      </c>
      <c r="B257" s="50" t="s">
        <v>557</v>
      </c>
      <c r="C257" s="54">
        <f t="shared" ref="C257:H257" si="88">SUM(C258:C258)</f>
        <v>0</v>
      </c>
      <c r="D257" s="54">
        <f t="shared" si="88"/>
        <v>0</v>
      </c>
      <c r="E257" s="54">
        <f t="shared" si="88"/>
        <v>0</v>
      </c>
      <c r="F257" s="54">
        <f t="shared" si="88"/>
        <v>0</v>
      </c>
      <c r="G257" s="54">
        <f t="shared" si="88"/>
        <v>0</v>
      </c>
      <c r="H257" s="54">
        <f t="shared" si="88"/>
        <v>0</v>
      </c>
      <c r="I257" s="60">
        <f t="shared" si="54"/>
        <v>0</v>
      </c>
      <c r="J257" s="158"/>
      <c r="K257" s="152"/>
    </row>
    <row r="258" spans="1:11" s="139" customFormat="1" ht="25.5" customHeight="1">
      <c r="A258" s="132">
        <v>93011</v>
      </c>
      <c r="B258" s="44" t="s">
        <v>557</v>
      </c>
      <c r="C258" s="55"/>
      <c r="D258" s="55"/>
      <c r="E258" s="55"/>
      <c r="F258" s="62"/>
      <c r="G258" s="62"/>
      <c r="H258" s="62"/>
      <c r="I258" s="60">
        <f t="shared" si="54"/>
        <v>0</v>
      </c>
      <c r="J258" s="158"/>
      <c r="K258" s="152"/>
    </row>
    <row r="259" spans="1:11" s="139" customFormat="1" ht="25.5" customHeight="1">
      <c r="A259" s="42">
        <v>93020</v>
      </c>
      <c r="B259" s="50" t="s">
        <v>1011</v>
      </c>
      <c r="C259" s="54">
        <f t="shared" ref="C259:H259" si="89">SUM(C260:C260)</f>
        <v>0</v>
      </c>
      <c r="D259" s="54">
        <f t="shared" si="89"/>
        <v>0</v>
      </c>
      <c r="E259" s="54">
        <f t="shared" si="89"/>
        <v>0</v>
      </c>
      <c r="F259" s="54">
        <f t="shared" si="89"/>
        <v>0</v>
      </c>
      <c r="G259" s="54">
        <f t="shared" si="89"/>
        <v>0</v>
      </c>
      <c r="H259" s="54">
        <f t="shared" si="89"/>
        <v>0</v>
      </c>
      <c r="I259" s="60">
        <f t="shared" ref="I259:I277" si="90">SUM(C259+D259+E259+F259+H259+G259)</f>
        <v>0</v>
      </c>
      <c r="J259" s="158"/>
      <c r="K259" s="152"/>
    </row>
    <row r="260" spans="1:11" s="139" customFormat="1" ht="25.5" customHeight="1">
      <c r="A260" s="132">
        <v>93021</v>
      </c>
      <c r="B260" s="44" t="s">
        <v>1011</v>
      </c>
      <c r="C260" s="55"/>
      <c r="D260" s="55"/>
      <c r="E260" s="55"/>
      <c r="F260" s="62"/>
      <c r="G260" s="62"/>
      <c r="H260" s="62"/>
      <c r="I260" s="60">
        <f t="shared" si="90"/>
        <v>0</v>
      </c>
      <c r="J260" s="158"/>
      <c r="K260" s="152"/>
    </row>
    <row r="261" spans="1:11" s="140" customFormat="1" ht="25.5" customHeight="1">
      <c r="A261" s="45">
        <v>94</v>
      </c>
      <c r="B261" s="46" t="s">
        <v>162</v>
      </c>
      <c r="C261" s="56">
        <f t="shared" ref="C261:H261" si="91">C262</f>
        <v>17325</v>
      </c>
      <c r="D261" s="56">
        <f t="shared" si="91"/>
        <v>0</v>
      </c>
      <c r="E261" s="56">
        <f t="shared" si="91"/>
        <v>0</v>
      </c>
      <c r="F261" s="56">
        <f t="shared" si="91"/>
        <v>0</v>
      </c>
      <c r="G261" s="56">
        <f t="shared" si="91"/>
        <v>0</v>
      </c>
      <c r="H261" s="56">
        <f t="shared" si="91"/>
        <v>0</v>
      </c>
      <c r="I261" s="60">
        <f t="shared" si="90"/>
        <v>17325</v>
      </c>
      <c r="J261" s="159"/>
      <c r="K261" s="153"/>
    </row>
    <row r="262" spans="1:11" s="139" customFormat="1" ht="25.5" customHeight="1">
      <c r="A262" s="42">
        <v>94010</v>
      </c>
      <c r="B262" s="49" t="s">
        <v>363</v>
      </c>
      <c r="C262" s="54">
        <f t="shared" ref="C262:H262" si="92">SUM(C263:C264)</f>
        <v>17325</v>
      </c>
      <c r="D262" s="54">
        <f t="shared" si="92"/>
        <v>0</v>
      </c>
      <c r="E262" s="54">
        <f t="shared" si="92"/>
        <v>0</v>
      </c>
      <c r="F262" s="54">
        <f t="shared" si="92"/>
        <v>0</v>
      </c>
      <c r="G262" s="54">
        <f t="shared" si="92"/>
        <v>0</v>
      </c>
      <c r="H262" s="54">
        <f t="shared" si="92"/>
        <v>0</v>
      </c>
      <c r="I262" s="60">
        <f t="shared" si="90"/>
        <v>17325</v>
      </c>
      <c r="J262" s="158"/>
      <c r="K262" s="152"/>
    </row>
    <row r="263" spans="1:11" s="139" customFormat="1" ht="25.5" customHeight="1">
      <c r="A263" s="132">
        <v>94011</v>
      </c>
      <c r="B263" s="44" t="s">
        <v>565</v>
      </c>
      <c r="C263" s="62">
        <v>17325</v>
      </c>
      <c r="D263" s="55"/>
      <c r="E263" s="55"/>
      <c r="F263" s="55"/>
      <c r="G263" s="55"/>
      <c r="H263" s="55"/>
      <c r="I263" s="60">
        <f t="shared" si="90"/>
        <v>17325</v>
      </c>
      <c r="J263" s="158"/>
      <c r="K263" s="152"/>
    </row>
    <row r="264" spans="1:11" s="139" customFormat="1" ht="25.5" customHeight="1">
      <c r="A264" s="132">
        <v>94012</v>
      </c>
      <c r="B264" s="44" t="s">
        <v>566</v>
      </c>
      <c r="C264" s="62"/>
      <c r="D264" s="55"/>
      <c r="E264" s="55"/>
      <c r="F264" s="55"/>
      <c r="G264" s="55"/>
      <c r="H264" s="55"/>
      <c r="I264" s="60">
        <f t="shared" si="90"/>
        <v>0</v>
      </c>
      <c r="J264" s="158"/>
      <c r="K264" s="152"/>
    </row>
    <row r="265" spans="1:11" s="140" customFormat="1" ht="25.5" customHeight="1">
      <c r="A265" s="45">
        <v>95</v>
      </c>
      <c r="B265" s="46" t="s">
        <v>166</v>
      </c>
      <c r="C265" s="56"/>
      <c r="D265" s="56"/>
      <c r="E265" s="56"/>
      <c r="F265" s="56"/>
      <c r="G265" s="56"/>
      <c r="H265" s="56"/>
      <c r="I265" s="60">
        <f t="shared" si="90"/>
        <v>0</v>
      </c>
      <c r="J265" s="159"/>
      <c r="K265" s="153"/>
    </row>
    <row r="266" spans="1:11" s="140" customFormat="1" ht="25.5" customHeight="1">
      <c r="A266" s="45">
        <v>96</v>
      </c>
      <c r="B266" s="46" t="s">
        <v>347</v>
      </c>
      <c r="C266" s="56">
        <f t="shared" ref="C266:H266" si="93">C267</f>
        <v>0</v>
      </c>
      <c r="D266" s="56">
        <f t="shared" si="93"/>
        <v>0</v>
      </c>
      <c r="E266" s="56">
        <f t="shared" si="93"/>
        <v>0</v>
      </c>
      <c r="F266" s="56">
        <f t="shared" si="93"/>
        <v>0</v>
      </c>
      <c r="G266" s="56">
        <f t="shared" si="93"/>
        <v>0</v>
      </c>
      <c r="H266" s="56">
        <f t="shared" si="93"/>
        <v>0</v>
      </c>
      <c r="I266" s="60">
        <f t="shared" si="90"/>
        <v>0</v>
      </c>
      <c r="J266" s="159"/>
      <c r="K266" s="153"/>
    </row>
    <row r="267" spans="1:11" s="140" customFormat="1" ht="25.5" customHeight="1">
      <c r="A267" s="51">
        <v>96010</v>
      </c>
      <c r="B267" s="50" t="s">
        <v>622</v>
      </c>
      <c r="C267" s="57">
        <f t="shared" ref="C267:H267" si="94">SUM(C268:C270)</f>
        <v>0</v>
      </c>
      <c r="D267" s="57">
        <f t="shared" si="94"/>
        <v>0</v>
      </c>
      <c r="E267" s="57">
        <f t="shared" si="94"/>
        <v>0</v>
      </c>
      <c r="F267" s="57">
        <f t="shared" si="94"/>
        <v>0</v>
      </c>
      <c r="G267" s="57">
        <f t="shared" si="94"/>
        <v>0</v>
      </c>
      <c r="H267" s="57">
        <f t="shared" si="94"/>
        <v>0</v>
      </c>
      <c r="I267" s="60">
        <f t="shared" si="90"/>
        <v>0</v>
      </c>
      <c r="J267" s="159"/>
      <c r="K267" s="153"/>
    </row>
    <row r="268" spans="1:11" s="140" customFormat="1" ht="25.5" customHeight="1">
      <c r="A268" s="133">
        <v>96011</v>
      </c>
      <c r="B268" s="44" t="s">
        <v>563</v>
      </c>
      <c r="C268" s="62"/>
      <c r="D268" s="58"/>
      <c r="E268" s="58"/>
      <c r="F268" s="58"/>
      <c r="G268" s="58"/>
      <c r="H268" s="58"/>
      <c r="I268" s="60">
        <f t="shared" si="90"/>
        <v>0</v>
      </c>
      <c r="J268" s="159"/>
      <c r="K268" s="153"/>
    </row>
    <row r="269" spans="1:11" s="140" customFormat="1" ht="25.5" customHeight="1">
      <c r="A269" s="133">
        <v>96012</v>
      </c>
      <c r="B269" s="44" t="s">
        <v>564</v>
      </c>
      <c r="C269" s="62"/>
      <c r="D269" s="58"/>
      <c r="E269" s="58"/>
      <c r="F269" s="58"/>
      <c r="G269" s="58"/>
      <c r="H269" s="58"/>
      <c r="I269" s="60">
        <f t="shared" si="90"/>
        <v>0</v>
      </c>
      <c r="J269" s="159"/>
      <c r="K269" s="153"/>
    </row>
    <row r="270" spans="1:11" s="140" customFormat="1" ht="25.5" customHeight="1">
      <c r="A270" s="133">
        <v>96019</v>
      </c>
      <c r="B270" s="44" t="s">
        <v>532</v>
      </c>
      <c r="C270" s="62"/>
      <c r="D270" s="58"/>
      <c r="E270" s="58"/>
      <c r="F270" s="58"/>
      <c r="G270" s="58"/>
      <c r="H270" s="58"/>
      <c r="I270" s="60">
        <f t="shared" si="90"/>
        <v>0</v>
      </c>
      <c r="J270" s="159"/>
      <c r="K270" s="153"/>
    </row>
    <row r="271" spans="1:11" s="140" customFormat="1" ht="25.5" customHeight="1">
      <c r="A271" s="48">
        <v>0</v>
      </c>
      <c r="B271" s="47" t="s">
        <v>560</v>
      </c>
      <c r="C271" s="59">
        <f t="shared" ref="C271:H271" si="95">C272+C277</f>
        <v>0</v>
      </c>
      <c r="D271" s="59">
        <f t="shared" si="95"/>
        <v>0</v>
      </c>
      <c r="E271" s="59">
        <f t="shared" si="95"/>
        <v>0</v>
      </c>
      <c r="F271" s="59">
        <f t="shared" si="95"/>
        <v>0</v>
      </c>
      <c r="G271" s="59">
        <f t="shared" si="95"/>
        <v>0</v>
      </c>
      <c r="H271" s="59">
        <f t="shared" si="95"/>
        <v>0</v>
      </c>
      <c r="I271" s="60">
        <f t="shared" si="90"/>
        <v>0</v>
      </c>
      <c r="J271" s="159"/>
      <c r="K271" s="153"/>
    </row>
    <row r="272" spans="1:11" s="140" customFormat="1" ht="25.5" customHeight="1">
      <c r="A272" s="164">
        <v>1</v>
      </c>
      <c r="B272" s="46" t="s">
        <v>561</v>
      </c>
      <c r="C272" s="56">
        <f t="shared" ref="C272:H272" si="96">C273</f>
        <v>0</v>
      </c>
      <c r="D272" s="56">
        <f t="shared" si="96"/>
        <v>0</v>
      </c>
      <c r="E272" s="56">
        <f t="shared" si="96"/>
        <v>0</v>
      </c>
      <c r="F272" s="56">
        <f t="shared" si="96"/>
        <v>0</v>
      </c>
      <c r="G272" s="56">
        <f t="shared" si="96"/>
        <v>0</v>
      </c>
      <c r="H272" s="56">
        <f t="shared" si="96"/>
        <v>0</v>
      </c>
      <c r="I272" s="60">
        <f t="shared" si="90"/>
        <v>0</v>
      </c>
      <c r="J272" s="159"/>
      <c r="K272" s="153"/>
    </row>
    <row r="273" spans="1:11" s="139" customFormat="1" ht="25.5" customHeight="1">
      <c r="A273" s="135">
        <v>1010</v>
      </c>
      <c r="B273" s="49" t="s">
        <v>978</v>
      </c>
      <c r="C273" s="54">
        <f t="shared" ref="C273:H273" si="97">SUM(C274:C276)</f>
        <v>0</v>
      </c>
      <c r="D273" s="54">
        <f t="shared" si="97"/>
        <v>0</v>
      </c>
      <c r="E273" s="54">
        <f t="shared" si="97"/>
        <v>0</v>
      </c>
      <c r="F273" s="54">
        <f t="shared" si="97"/>
        <v>0</v>
      </c>
      <c r="G273" s="54">
        <f t="shared" si="97"/>
        <v>0</v>
      </c>
      <c r="H273" s="54">
        <f t="shared" si="97"/>
        <v>0</v>
      </c>
      <c r="I273" s="60">
        <f t="shared" si="90"/>
        <v>0</v>
      </c>
      <c r="J273" s="158"/>
      <c r="K273" s="152"/>
    </row>
    <row r="274" spans="1:11" s="139" customFormat="1" ht="25.5" customHeight="1">
      <c r="A274" s="136">
        <v>1011</v>
      </c>
      <c r="B274" s="44" t="s">
        <v>362</v>
      </c>
      <c r="C274" s="55"/>
      <c r="D274" s="55"/>
      <c r="E274" s="55"/>
      <c r="F274" s="55"/>
      <c r="G274" s="55"/>
      <c r="H274" s="62"/>
      <c r="I274" s="60">
        <f t="shared" si="90"/>
        <v>0</v>
      </c>
      <c r="J274" s="158"/>
      <c r="K274" s="152"/>
    </row>
    <row r="275" spans="1:11" s="139" customFormat="1" ht="25.5" customHeight="1">
      <c r="A275" s="136">
        <v>1012</v>
      </c>
      <c r="B275" s="44" t="s">
        <v>361</v>
      </c>
      <c r="C275" s="55"/>
      <c r="D275" s="55"/>
      <c r="E275" s="55"/>
      <c r="F275" s="55"/>
      <c r="G275" s="55"/>
      <c r="H275" s="62"/>
      <c r="I275" s="60">
        <f t="shared" si="90"/>
        <v>0</v>
      </c>
      <c r="J275" s="158"/>
      <c r="K275" s="152"/>
    </row>
    <row r="276" spans="1:11" s="139" customFormat="1" ht="25.5" customHeight="1">
      <c r="A276" s="136">
        <v>1019</v>
      </c>
      <c r="B276" s="44" t="s">
        <v>979</v>
      </c>
      <c r="C276" s="55"/>
      <c r="D276" s="55"/>
      <c r="E276" s="55"/>
      <c r="F276" s="55"/>
      <c r="G276" s="55"/>
      <c r="H276" s="62"/>
      <c r="I276" s="60">
        <f t="shared" si="90"/>
        <v>0</v>
      </c>
      <c r="J276" s="158"/>
      <c r="K276" s="152"/>
    </row>
    <row r="277" spans="1:11" s="140" customFormat="1" ht="25.5" customHeight="1">
      <c r="A277" s="164">
        <v>2</v>
      </c>
      <c r="B277" s="46" t="s">
        <v>562</v>
      </c>
      <c r="C277" s="56"/>
      <c r="D277" s="56"/>
      <c r="E277" s="56"/>
      <c r="F277" s="56"/>
      <c r="G277" s="56"/>
      <c r="H277" s="56"/>
      <c r="I277" s="60">
        <f t="shared" si="90"/>
        <v>0</v>
      </c>
      <c r="J277" s="159"/>
      <c r="K277" s="153"/>
    </row>
    <row r="278" spans="1:11" s="143" customFormat="1" ht="25.5" customHeight="1">
      <c r="A278" s="541" t="s">
        <v>568</v>
      </c>
      <c r="B278" s="541"/>
      <c r="C278" s="261">
        <f t="shared" ref="C278:I278" si="98">C3+C44+C50+C54+C172+C201+C224+C237+C251+C271</f>
        <v>235467844</v>
      </c>
      <c r="D278" s="261">
        <f t="shared" si="98"/>
        <v>10638436</v>
      </c>
      <c r="E278" s="261">
        <f t="shared" si="98"/>
        <v>47450544</v>
      </c>
      <c r="F278" s="261">
        <f t="shared" si="98"/>
        <v>0</v>
      </c>
      <c r="G278" s="261">
        <f t="shared" si="98"/>
        <v>0</v>
      </c>
      <c r="H278" s="261">
        <f t="shared" si="98"/>
        <v>0</v>
      </c>
      <c r="I278" s="539">
        <f t="shared" si="98"/>
        <v>293556824</v>
      </c>
      <c r="J278" s="540"/>
      <c r="K278" s="155"/>
    </row>
    <row r="279" spans="1:11" s="147" customFormat="1" hidden="1">
      <c r="A279" s="144"/>
      <c r="B279" s="145"/>
      <c r="C279" s="146"/>
      <c r="D279" s="146"/>
      <c r="E279" s="146"/>
      <c r="F279" s="146"/>
      <c r="G279" s="146"/>
      <c r="H279" s="146"/>
      <c r="I279" s="146"/>
      <c r="J279" s="161"/>
      <c r="K279" s="156"/>
    </row>
  </sheetData>
  <sheetProtection password="D38D" sheet="1" objects="1" scenarios="1"/>
  <mergeCells count="9">
    <mergeCell ref="F1:G1"/>
    <mergeCell ref="I1:I2"/>
    <mergeCell ref="I278:J278"/>
    <mergeCell ref="H1:H2"/>
    <mergeCell ref="A278:B278"/>
    <mergeCell ref="A1:A2"/>
    <mergeCell ref="B1:B2"/>
    <mergeCell ref="C1:C2"/>
    <mergeCell ref="D1:E1"/>
  </mergeCells>
  <conditionalFormatting sqref="G258:H260 H274:H276 F258:H258 F250:H250 F260:H260 E246:E247 D219:H219 D180:H180 D215:H215 D213:H213 D211:H211 D209:H209 D207:H207 D228:H228 D230:H230 D232:H232 D222:H222 D226:H226 D244:D245 C263:C264 C240:C241 C254 C218:C223 C204 C186:C194 C171 C175:C184 C32 C167:C169 C163 C165 C161 C154:C158 C53 C40 C43 C78:C81 C83:C85 C100:C102 C104:C106 C108:C111 C113:C118 C120:C127 C129:C136 C138:C140 C142:C144 C146:C151 C57:C61 C63 C65:C68 C70:C74 C87:C93 C95:C98 C36:C38 C34 C15:C16 C21:C23 C6:C12 C18:C19 C30 C200 C197 C206:C209 C211:C215 C226:C233 C268:C270">
    <cfRule type="containsBlanks" dxfId="37" priority="167">
      <formula>LEN(TRIM(C6))=0</formula>
    </cfRule>
  </conditionalFormatting>
  <conditionalFormatting sqref="F197:H197">
    <cfRule type="containsBlanks" dxfId="36" priority="1">
      <formula>LEN(TRIM(F197))=0</formula>
    </cfRule>
  </conditionalFormatting>
  <dataValidations xWindow="481" yWindow="435" count="2">
    <dataValidation type="whole" operator="greaterThanOrEqual" allowBlank="1" showInputMessage="1" showErrorMessage="1" sqref="H274:H276 F258:H258 F250:H250 F260:H260 D244:D245 C263:C264 C254 C240:C241 C220 C233 C231 C229 C227 C175:C179 C171 C32 C30 C15:C16 C6:C12 C21:C23 C18:C19 C34 C36:C38 C87:C93 C83:C85 C65:C68 C63 C57:C61 C120:C127 C43 C40 C53 C70:C74 C78:C81 C95:C98 C100:C102 C108:C111 C113:C118 C104:C106 C129:C136 C138:C140 C142:C144 C154:C158 C165 C161 C163 C146:C151 C167:C169 C200 C204 C206 C212 E246:E247 C181:C184 C214 C208 C223 C186:C194 C268:C270 C197 F197:H197">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1:B2">
      <formula1>0</formula1>
    </dataValidation>
  </dataValidations>
  <pageMargins left="1.3779527559055118" right="0.39370078740157483" top="1.0236220472440944" bottom="0.59055118110236227" header="0.39370078740157483" footer="0.31496062992125984"/>
  <pageSetup paperSize="5" scale="90" orientation="landscape" horizontalDpi="1200" verticalDpi="1200" r:id="rId1"/>
  <headerFooter>
    <oddHeader>&amp;L&amp;"-,Negrita"&amp;18Estimación de Ingresos por Clasificación Económica, Fuente de Financiamiento y Concepto
&amp;14Nombre de la Entidad: &amp;F, Jalisco</oddHeader>
    <oddFooter xml:space="preserve">&amp;L&amp;"-,Cursiva"Ejercicio Fiscal 2013 &amp;RPágina &amp;P de &amp;N&amp;K00+000----------- &amp;K01+000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sheetPr>
  <dimension ref="A1:R430"/>
  <sheetViews>
    <sheetView showGridLines="0" showRowColHeaders="0" showRuler="0" topLeftCell="A364" zoomScale="90" zoomScaleNormal="90" zoomScalePageLayoutView="90" workbookViewId="0">
      <selection activeCell="E427" sqref="E427"/>
    </sheetView>
  </sheetViews>
  <sheetFormatPr baseColWidth="10" defaultColWidth="0" defaultRowHeight="15" zeroHeight="1"/>
  <cols>
    <col min="1" max="1" width="6.85546875" style="14" customWidth="1"/>
    <col min="2" max="2" width="55" style="14" customWidth="1"/>
    <col min="3" max="8" width="15" style="15" customWidth="1"/>
    <col min="9" max="9" width="16.5703125" style="16" customWidth="1"/>
    <col min="10" max="10" width="0.28515625" customWidth="1"/>
    <col min="11" max="11" width="11.42578125" hidden="1" customWidth="1"/>
    <col min="12" max="18" width="0" hidden="1" customWidth="1"/>
    <col min="19" max="16384" width="11.42578125" hidden="1"/>
  </cols>
  <sheetData>
    <row r="1" spans="1:11" s="22" customFormat="1">
      <c r="A1" s="545" t="s">
        <v>446</v>
      </c>
      <c r="B1" s="546" t="s">
        <v>570</v>
      </c>
      <c r="C1" s="547" t="s">
        <v>531</v>
      </c>
      <c r="D1" s="544" t="s">
        <v>355</v>
      </c>
      <c r="E1" s="544"/>
      <c r="F1" s="544" t="s">
        <v>1018</v>
      </c>
      <c r="G1" s="544"/>
      <c r="H1" s="544" t="s">
        <v>535</v>
      </c>
      <c r="I1" s="544" t="s">
        <v>519</v>
      </c>
    </row>
    <row r="2" spans="1:11" s="22" customFormat="1">
      <c r="A2" s="545"/>
      <c r="B2" s="546"/>
      <c r="C2" s="547"/>
      <c r="D2" s="173" t="s">
        <v>1014</v>
      </c>
      <c r="E2" s="173" t="s">
        <v>1015</v>
      </c>
      <c r="F2" s="173" t="s">
        <v>1016</v>
      </c>
      <c r="G2" s="173" t="s">
        <v>1017</v>
      </c>
      <c r="H2" s="544"/>
      <c r="I2" s="544"/>
    </row>
    <row r="3" spans="1:11" ht="25.5" customHeight="1">
      <c r="A3" s="177">
        <v>1000</v>
      </c>
      <c r="B3" s="178" t="s">
        <v>0</v>
      </c>
      <c r="C3" s="179">
        <f t="shared" ref="C3:H3" si="0">C4+C9+C14+C23+C28+C35+C37</f>
        <v>165430598</v>
      </c>
      <c r="D3" s="179">
        <f t="shared" si="0"/>
        <v>0</v>
      </c>
      <c r="E3" s="179">
        <f t="shared" si="0"/>
        <v>0</v>
      </c>
      <c r="F3" s="179">
        <f t="shared" si="0"/>
        <v>0</v>
      </c>
      <c r="G3" s="179">
        <f t="shared" si="0"/>
        <v>0</v>
      </c>
      <c r="H3" s="179">
        <f t="shared" si="0"/>
        <v>0</v>
      </c>
      <c r="I3" s="180">
        <f t="shared" ref="I3:I35" si="1">C3+D3+E3+F3+H3+G3</f>
        <v>165430598</v>
      </c>
    </row>
    <row r="4" spans="1:11" ht="25.5" customHeight="1">
      <c r="A4" s="174">
        <v>1100</v>
      </c>
      <c r="B4" s="175" t="s">
        <v>1</v>
      </c>
      <c r="C4" s="176">
        <f t="shared" ref="C4:H4" si="2">SUM(C5:C8)</f>
        <v>87187444</v>
      </c>
      <c r="D4" s="176">
        <f t="shared" si="2"/>
        <v>0</v>
      </c>
      <c r="E4" s="176">
        <f t="shared" si="2"/>
        <v>0</v>
      </c>
      <c r="F4" s="176">
        <f t="shared" si="2"/>
        <v>0</v>
      </c>
      <c r="G4" s="176">
        <f t="shared" si="2"/>
        <v>0</v>
      </c>
      <c r="H4" s="176">
        <f t="shared" si="2"/>
        <v>0</v>
      </c>
      <c r="I4" s="180">
        <f t="shared" si="1"/>
        <v>87187444</v>
      </c>
      <c r="K4">
        <v>1</v>
      </c>
    </row>
    <row r="5" spans="1:11" ht="25.5" customHeight="1">
      <c r="A5" s="25">
        <v>111</v>
      </c>
      <c r="B5" s="37" t="s">
        <v>2</v>
      </c>
      <c r="C5" s="36">
        <v>6756998</v>
      </c>
      <c r="D5" s="101"/>
      <c r="E5" s="101"/>
      <c r="F5" s="101"/>
      <c r="G5" s="101"/>
      <c r="H5" s="101"/>
      <c r="I5" s="180">
        <f t="shared" si="1"/>
        <v>6756998</v>
      </c>
      <c r="K5">
        <v>2</v>
      </c>
    </row>
    <row r="6" spans="1:11" ht="25.5" customHeight="1">
      <c r="A6" s="25">
        <v>112</v>
      </c>
      <c r="B6" s="26" t="s">
        <v>3</v>
      </c>
      <c r="C6" s="101"/>
      <c r="D6" s="101"/>
      <c r="E6" s="101"/>
      <c r="F6" s="101"/>
      <c r="G6" s="101"/>
      <c r="H6" s="101"/>
      <c r="I6" s="180">
        <f t="shared" si="1"/>
        <v>0</v>
      </c>
      <c r="K6">
        <v>3</v>
      </c>
    </row>
    <row r="7" spans="1:11" ht="25.5" customHeight="1">
      <c r="A7" s="25">
        <v>113</v>
      </c>
      <c r="B7" s="26" t="s">
        <v>4</v>
      </c>
      <c r="C7" s="36">
        <v>80430446</v>
      </c>
      <c r="D7" s="36"/>
      <c r="E7" s="36"/>
      <c r="F7" s="101"/>
      <c r="G7" s="101"/>
      <c r="H7" s="101"/>
      <c r="I7" s="180">
        <f t="shared" si="1"/>
        <v>80430446</v>
      </c>
    </row>
    <row r="8" spans="1:11" ht="25.5" customHeight="1">
      <c r="A8" s="25">
        <v>114</v>
      </c>
      <c r="B8" s="26" t="s">
        <v>517</v>
      </c>
      <c r="C8" s="36"/>
      <c r="D8" s="101"/>
      <c r="E8" s="101"/>
      <c r="F8" s="101"/>
      <c r="G8" s="101"/>
      <c r="H8" s="101"/>
      <c r="I8" s="180">
        <f t="shared" si="1"/>
        <v>0</v>
      </c>
      <c r="K8">
        <v>101</v>
      </c>
    </row>
    <row r="9" spans="1:11" ht="25.5" customHeight="1">
      <c r="A9" s="23">
        <v>1200</v>
      </c>
      <c r="B9" s="24" t="s">
        <v>5</v>
      </c>
      <c r="C9" s="31">
        <f t="shared" ref="C9:H9" si="3">SUM(C10:C13)</f>
        <v>21183615</v>
      </c>
      <c r="D9" s="31">
        <f t="shared" si="3"/>
        <v>0</v>
      </c>
      <c r="E9" s="31">
        <f t="shared" si="3"/>
        <v>0</v>
      </c>
      <c r="F9" s="31">
        <f t="shared" si="3"/>
        <v>0</v>
      </c>
      <c r="G9" s="31">
        <f t="shared" si="3"/>
        <v>0</v>
      </c>
      <c r="H9" s="31">
        <f t="shared" si="3"/>
        <v>0</v>
      </c>
      <c r="I9" s="180">
        <f t="shared" si="1"/>
        <v>21183615</v>
      </c>
      <c r="K9">
        <v>102</v>
      </c>
    </row>
    <row r="10" spans="1:11" ht="25.5" customHeight="1">
      <c r="A10" s="25">
        <v>121</v>
      </c>
      <c r="B10" s="26" t="s">
        <v>6</v>
      </c>
      <c r="C10" s="36">
        <v>1009876</v>
      </c>
      <c r="D10" s="36"/>
      <c r="E10" s="36"/>
      <c r="F10" s="36"/>
      <c r="G10" s="36"/>
      <c r="H10" s="36"/>
      <c r="I10" s="180">
        <f t="shared" si="1"/>
        <v>1009876</v>
      </c>
      <c r="K10">
        <v>103</v>
      </c>
    </row>
    <row r="11" spans="1:11" ht="25.5" customHeight="1">
      <c r="A11" s="25">
        <v>122</v>
      </c>
      <c r="B11" s="26" t="s">
        <v>7</v>
      </c>
      <c r="C11" s="36">
        <v>20173739</v>
      </c>
      <c r="D11" s="36"/>
      <c r="E11" s="36"/>
      <c r="F11" s="36"/>
      <c r="G11" s="36"/>
      <c r="H11" s="36"/>
      <c r="I11" s="180">
        <f t="shared" si="1"/>
        <v>20173739</v>
      </c>
      <c r="K11">
        <v>104</v>
      </c>
    </row>
    <row r="12" spans="1:11" ht="25.5" customHeight="1">
      <c r="A12" s="25">
        <v>123</v>
      </c>
      <c r="B12" s="26" t="s">
        <v>8</v>
      </c>
      <c r="C12" s="36"/>
      <c r="D12" s="101"/>
      <c r="E12" s="101"/>
      <c r="F12" s="101"/>
      <c r="G12" s="101"/>
      <c r="H12" s="36"/>
      <c r="I12" s="180">
        <f t="shared" si="1"/>
        <v>0</v>
      </c>
      <c r="K12">
        <v>105</v>
      </c>
    </row>
    <row r="13" spans="1:11" ht="25.5" customHeight="1">
      <c r="A13" s="25">
        <v>124</v>
      </c>
      <c r="B13" s="26" t="s">
        <v>518</v>
      </c>
      <c r="C13" s="101"/>
      <c r="D13" s="101"/>
      <c r="E13" s="101"/>
      <c r="F13" s="101"/>
      <c r="G13" s="101"/>
      <c r="H13" s="101"/>
      <c r="I13" s="180">
        <f t="shared" si="1"/>
        <v>0</v>
      </c>
      <c r="K13">
        <v>106</v>
      </c>
    </row>
    <row r="14" spans="1:11" ht="25.5" customHeight="1">
      <c r="A14" s="23">
        <v>1300</v>
      </c>
      <c r="B14" s="24" t="s">
        <v>9</v>
      </c>
      <c r="C14" s="31">
        <f t="shared" ref="C14:H14" si="4">SUM(C15:C22)</f>
        <v>16920304</v>
      </c>
      <c r="D14" s="31">
        <f t="shared" si="4"/>
        <v>0</v>
      </c>
      <c r="E14" s="31">
        <f t="shared" si="4"/>
        <v>0</v>
      </c>
      <c r="F14" s="31">
        <f t="shared" si="4"/>
        <v>0</v>
      </c>
      <c r="G14" s="31">
        <f t="shared" si="4"/>
        <v>0</v>
      </c>
      <c r="H14" s="31">
        <f t="shared" si="4"/>
        <v>0</v>
      </c>
      <c r="I14" s="180">
        <f t="shared" si="1"/>
        <v>16920304</v>
      </c>
      <c r="K14">
        <v>199</v>
      </c>
    </row>
    <row r="15" spans="1:11" ht="25.5" customHeight="1">
      <c r="A15" s="25">
        <v>131</v>
      </c>
      <c r="B15" s="26" t="s">
        <v>10</v>
      </c>
      <c r="C15" s="36"/>
      <c r="D15" s="101"/>
      <c r="E15" s="101"/>
      <c r="F15" s="101"/>
      <c r="G15" s="101"/>
      <c r="H15" s="101"/>
      <c r="I15" s="180">
        <f t="shared" si="1"/>
        <v>0</v>
      </c>
    </row>
    <row r="16" spans="1:11" ht="25.5" customHeight="1">
      <c r="A16" s="25">
        <v>132</v>
      </c>
      <c r="B16" s="26" t="s">
        <v>11</v>
      </c>
      <c r="C16" s="36">
        <v>13320304</v>
      </c>
      <c r="D16" s="101"/>
      <c r="E16" s="36"/>
      <c r="F16" s="101"/>
      <c r="G16" s="101"/>
      <c r="H16" s="101"/>
      <c r="I16" s="180">
        <f t="shared" si="1"/>
        <v>13320304</v>
      </c>
      <c r="K16" s="32" t="s">
        <v>548</v>
      </c>
    </row>
    <row r="17" spans="1:11" ht="25.5" customHeight="1">
      <c r="A17" s="25">
        <v>133</v>
      </c>
      <c r="B17" s="26" t="s">
        <v>12</v>
      </c>
      <c r="C17" s="36">
        <v>2700000</v>
      </c>
      <c r="D17" s="101"/>
      <c r="E17" s="36"/>
      <c r="F17" s="101"/>
      <c r="G17" s="101"/>
      <c r="H17" s="101"/>
      <c r="I17" s="180">
        <f t="shared" si="1"/>
        <v>2700000</v>
      </c>
      <c r="K17">
        <v>201</v>
      </c>
    </row>
    <row r="18" spans="1:11" ht="25.5" customHeight="1">
      <c r="A18" s="25">
        <v>134</v>
      </c>
      <c r="B18" s="26" t="s">
        <v>13</v>
      </c>
      <c r="C18" s="36">
        <v>900000</v>
      </c>
      <c r="D18" s="101"/>
      <c r="E18" s="101"/>
      <c r="F18" s="101"/>
      <c r="G18" s="101"/>
      <c r="H18" s="101"/>
      <c r="I18" s="180">
        <f t="shared" si="1"/>
        <v>900000</v>
      </c>
      <c r="K18">
        <v>203</v>
      </c>
    </row>
    <row r="19" spans="1:11" ht="25.5" customHeight="1">
      <c r="A19" s="25">
        <v>135</v>
      </c>
      <c r="B19" s="26" t="s">
        <v>14</v>
      </c>
      <c r="C19" s="101"/>
      <c r="D19" s="101"/>
      <c r="E19" s="101"/>
      <c r="F19" s="101"/>
      <c r="G19" s="101"/>
      <c r="H19" s="101"/>
      <c r="I19" s="180">
        <f t="shared" si="1"/>
        <v>0</v>
      </c>
      <c r="K19">
        <v>205</v>
      </c>
    </row>
    <row r="20" spans="1:11" ht="25.5" customHeight="1">
      <c r="A20" s="25">
        <v>136</v>
      </c>
      <c r="B20" s="26" t="s">
        <v>15</v>
      </c>
      <c r="C20" s="101"/>
      <c r="D20" s="101"/>
      <c r="E20" s="101"/>
      <c r="F20" s="101"/>
      <c r="G20" s="101"/>
      <c r="H20" s="101"/>
      <c r="I20" s="180">
        <f t="shared" si="1"/>
        <v>0</v>
      </c>
      <c r="K20">
        <v>207</v>
      </c>
    </row>
    <row r="21" spans="1:11" ht="25.5" customHeight="1">
      <c r="A21" s="25">
        <v>137</v>
      </c>
      <c r="B21" s="26" t="s">
        <v>16</v>
      </c>
      <c r="C21" s="36"/>
      <c r="D21" s="101"/>
      <c r="E21" s="101"/>
      <c r="F21" s="101"/>
      <c r="G21" s="101"/>
      <c r="H21" s="101"/>
      <c r="I21" s="180">
        <f t="shared" si="1"/>
        <v>0</v>
      </c>
      <c r="K21">
        <v>209</v>
      </c>
    </row>
    <row r="22" spans="1:11" ht="25.5" customHeight="1">
      <c r="A22" s="25">
        <v>138</v>
      </c>
      <c r="B22" s="26" t="s">
        <v>17</v>
      </c>
      <c r="C22" s="101"/>
      <c r="D22" s="101"/>
      <c r="E22" s="101"/>
      <c r="F22" s="101"/>
      <c r="G22" s="101"/>
      <c r="H22" s="101"/>
      <c r="I22" s="180">
        <f t="shared" si="1"/>
        <v>0</v>
      </c>
      <c r="K22">
        <v>211</v>
      </c>
    </row>
    <row r="23" spans="1:11" ht="25.5" customHeight="1">
      <c r="A23" s="23">
        <v>1400</v>
      </c>
      <c r="B23" s="24" t="s">
        <v>18</v>
      </c>
      <c r="C23" s="31">
        <f t="shared" ref="C23:H23" si="5">SUM(C24:C27)</f>
        <v>25576556</v>
      </c>
      <c r="D23" s="31">
        <f t="shared" si="5"/>
        <v>0</v>
      </c>
      <c r="E23" s="31">
        <f t="shared" si="5"/>
        <v>0</v>
      </c>
      <c r="F23" s="31">
        <f t="shared" si="5"/>
        <v>0</v>
      </c>
      <c r="G23" s="31">
        <f t="shared" si="5"/>
        <v>0</v>
      </c>
      <c r="H23" s="31">
        <f t="shared" si="5"/>
        <v>0</v>
      </c>
      <c r="I23" s="180">
        <f t="shared" si="1"/>
        <v>25576556</v>
      </c>
      <c r="K23">
        <v>213</v>
      </c>
    </row>
    <row r="24" spans="1:11" ht="25.5" customHeight="1">
      <c r="A24" s="25">
        <v>141</v>
      </c>
      <c r="B24" s="26" t="s">
        <v>19</v>
      </c>
      <c r="C24" s="36">
        <v>13500000</v>
      </c>
      <c r="D24" s="101"/>
      <c r="E24" s="36"/>
      <c r="F24" s="101"/>
      <c r="G24" s="101"/>
      <c r="H24" s="101"/>
      <c r="I24" s="180">
        <f t="shared" si="1"/>
        <v>13500000</v>
      </c>
      <c r="K24">
        <v>215</v>
      </c>
    </row>
    <row r="25" spans="1:11" ht="25.5" customHeight="1">
      <c r="A25" s="25">
        <v>142</v>
      </c>
      <c r="B25" s="26" t="s">
        <v>20</v>
      </c>
      <c r="C25" s="36"/>
      <c r="D25" s="101"/>
      <c r="E25" s="36"/>
      <c r="F25" s="101"/>
      <c r="G25" s="101"/>
      <c r="H25" s="101"/>
      <c r="I25" s="180">
        <f t="shared" si="1"/>
        <v>0</v>
      </c>
      <c r="K25">
        <v>217</v>
      </c>
    </row>
    <row r="26" spans="1:11" ht="25.5" customHeight="1">
      <c r="A26" s="25">
        <v>143</v>
      </c>
      <c r="B26" s="26" t="s">
        <v>21</v>
      </c>
      <c r="C26" s="36">
        <v>10026556</v>
      </c>
      <c r="D26" s="101"/>
      <c r="E26" s="36"/>
      <c r="F26" s="101"/>
      <c r="G26" s="101"/>
      <c r="H26" s="101"/>
      <c r="I26" s="180">
        <f t="shared" si="1"/>
        <v>10026556</v>
      </c>
      <c r="K26">
        <v>219</v>
      </c>
    </row>
    <row r="27" spans="1:11" ht="25.5" customHeight="1">
      <c r="A27" s="25">
        <v>144</v>
      </c>
      <c r="B27" s="26" t="s">
        <v>22</v>
      </c>
      <c r="C27" s="36">
        <v>2050000</v>
      </c>
      <c r="D27" s="101"/>
      <c r="E27" s="36"/>
      <c r="F27" s="101"/>
      <c r="G27" s="101"/>
      <c r="H27" s="101"/>
      <c r="I27" s="180">
        <f t="shared" si="1"/>
        <v>2050000</v>
      </c>
      <c r="K27">
        <v>221</v>
      </c>
    </row>
    <row r="28" spans="1:11" ht="25.5" customHeight="1">
      <c r="A28" s="23">
        <v>1500</v>
      </c>
      <c r="B28" s="24" t="s">
        <v>308</v>
      </c>
      <c r="C28" s="31">
        <f t="shared" ref="C28:H28" si="6">SUM(C29:C34)</f>
        <v>9042182</v>
      </c>
      <c r="D28" s="31">
        <f t="shared" si="6"/>
        <v>0</v>
      </c>
      <c r="E28" s="31">
        <f t="shared" si="6"/>
        <v>0</v>
      </c>
      <c r="F28" s="31">
        <f t="shared" si="6"/>
        <v>0</v>
      </c>
      <c r="G28" s="31">
        <f t="shared" si="6"/>
        <v>0</v>
      </c>
      <c r="H28" s="31">
        <f t="shared" si="6"/>
        <v>0</v>
      </c>
      <c r="I28" s="180">
        <f t="shared" si="1"/>
        <v>9042182</v>
      </c>
      <c r="K28">
        <v>223</v>
      </c>
    </row>
    <row r="29" spans="1:11" ht="25.5" customHeight="1">
      <c r="A29" s="25">
        <v>151</v>
      </c>
      <c r="B29" s="26" t="s">
        <v>23</v>
      </c>
      <c r="C29" s="36">
        <v>4359372</v>
      </c>
      <c r="D29" s="101"/>
      <c r="E29" s="36"/>
      <c r="F29" s="101"/>
      <c r="G29" s="101"/>
      <c r="H29" s="101"/>
      <c r="I29" s="180">
        <f t="shared" si="1"/>
        <v>4359372</v>
      </c>
      <c r="K29">
        <v>225</v>
      </c>
    </row>
    <row r="30" spans="1:11" ht="25.5" customHeight="1">
      <c r="A30" s="25">
        <v>152</v>
      </c>
      <c r="B30" s="26" t="s">
        <v>24</v>
      </c>
      <c r="C30" s="36">
        <v>1000000</v>
      </c>
      <c r="D30" s="101"/>
      <c r="E30" s="36"/>
      <c r="F30" s="101"/>
      <c r="G30" s="101"/>
      <c r="H30" s="101"/>
      <c r="I30" s="180">
        <f t="shared" si="1"/>
        <v>1000000</v>
      </c>
      <c r="K30">
        <v>227</v>
      </c>
    </row>
    <row r="31" spans="1:11" ht="25.5" customHeight="1">
      <c r="A31" s="25">
        <v>153</v>
      </c>
      <c r="B31" s="26" t="s">
        <v>25</v>
      </c>
      <c r="C31" s="36"/>
      <c r="D31" s="101"/>
      <c r="E31" s="36"/>
      <c r="F31" s="101"/>
      <c r="G31" s="101"/>
      <c r="H31" s="101"/>
      <c r="I31" s="180">
        <f t="shared" si="1"/>
        <v>0</v>
      </c>
      <c r="K31" s="130">
        <v>229</v>
      </c>
    </row>
    <row r="32" spans="1:11" ht="25.5" customHeight="1">
      <c r="A32" s="25">
        <v>154</v>
      </c>
      <c r="B32" s="26" t="s">
        <v>26</v>
      </c>
      <c r="C32" s="36"/>
      <c r="D32" s="101"/>
      <c r="E32" s="36"/>
      <c r="F32" s="101"/>
      <c r="G32" s="101"/>
      <c r="H32" s="101"/>
      <c r="I32" s="180">
        <f t="shared" si="1"/>
        <v>0</v>
      </c>
      <c r="K32" s="32" t="s">
        <v>549</v>
      </c>
    </row>
    <row r="33" spans="1:11" ht="25.5" customHeight="1">
      <c r="A33" s="25">
        <v>155</v>
      </c>
      <c r="B33" s="26" t="s">
        <v>628</v>
      </c>
      <c r="C33" s="36">
        <v>50000</v>
      </c>
      <c r="D33" s="101"/>
      <c r="E33" s="36"/>
      <c r="F33" s="101"/>
      <c r="G33" s="101"/>
      <c r="H33" s="101"/>
      <c r="I33" s="180">
        <f t="shared" si="1"/>
        <v>50000</v>
      </c>
      <c r="K33">
        <v>202</v>
      </c>
    </row>
    <row r="34" spans="1:11" ht="25.5" customHeight="1">
      <c r="A34" s="25">
        <v>159</v>
      </c>
      <c r="B34" s="26" t="s">
        <v>27</v>
      </c>
      <c r="C34" s="36">
        <v>3632810</v>
      </c>
      <c r="D34" s="101"/>
      <c r="E34" s="36"/>
      <c r="F34" s="101"/>
      <c r="G34" s="101"/>
      <c r="H34" s="101"/>
      <c r="I34" s="180">
        <f t="shared" si="1"/>
        <v>3632810</v>
      </c>
      <c r="K34">
        <v>204</v>
      </c>
    </row>
    <row r="35" spans="1:11" ht="25.5" customHeight="1">
      <c r="A35" s="23">
        <v>1600</v>
      </c>
      <c r="B35" s="108" t="s">
        <v>28</v>
      </c>
      <c r="C35" s="31">
        <f>SUM([1]modf.2!C34)</f>
        <v>3000000</v>
      </c>
      <c r="D35" s="31">
        <f>SUM(D36)</f>
        <v>0</v>
      </c>
      <c r="E35" s="31">
        <f>SUM(E36)</f>
        <v>0</v>
      </c>
      <c r="F35" s="31">
        <f>SUM(F36)</f>
        <v>0</v>
      </c>
      <c r="G35" s="31">
        <f>SUM(G36)</f>
        <v>0</v>
      </c>
      <c r="H35" s="31">
        <f>SUM(H36)</f>
        <v>0</v>
      </c>
      <c r="I35" s="180">
        <f t="shared" si="1"/>
        <v>3000000</v>
      </c>
      <c r="K35">
        <v>206</v>
      </c>
    </row>
    <row r="36" spans="1:11" ht="25.5" customHeight="1">
      <c r="A36" s="25">
        <v>161</v>
      </c>
      <c r="B36" s="26" t="s">
        <v>29</v>
      </c>
      <c r="C36" s="345"/>
      <c r="D36" s="101"/>
      <c r="E36" s="36"/>
      <c r="F36" s="101"/>
      <c r="G36" s="101"/>
      <c r="H36" s="101"/>
      <c r="I36" s="180">
        <f>[1]modf.2!C34+D36+E36+F36+H36+G36</f>
        <v>3000000</v>
      </c>
      <c r="K36">
        <v>208</v>
      </c>
    </row>
    <row r="37" spans="1:11" ht="25.5" customHeight="1">
      <c r="A37" s="109">
        <v>1700</v>
      </c>
      <c r="B37" s="24" t="s">
        <v>590</v>
      </c>
      <c r="C37" s="31">
        <f t="shared" ref="C37:H37" si="7">SUM(C38:C39)</f>
        <v>2520497</v>
      </c>
      <c r="D37" s="31">
        <f t="shared" si="7"/>
        <v>0</v>
      </c>
      <c r="E37" s="31">
        <f t="shared" si="7"/>
        <v>0</v>
      </c>
      <c r="F37" s="31">
        <f t="shared" si="7"/>
        <v>0</v>
      </c>
      <c r="G37" s="31">
        <f t="shared" si="7"/>
        <v>0</v>
      </c>
      <c r="H37" s="31">
        <f t="shared" si="7"/>
        <v>0</v>
      </c>
      <c r="I37" s="180">
        <f t="shared" ref="I37:I67" si="8">C37+D37+E37+F37+H37+G37</f>
        <v>2520497</v>
      </c>
      <c r="K37">
        <v>210</v>
      </c>
    </row>
    <row r="38" spans="1:11" ht="25.5" customHeight="1">
      <c r="A38" s="25">
        <v>171</v>
      </c>
      <c r="B38" s="26" t="s">
        <v>30</v>
      </c>
      <c r="C38" s="36">
        <v>2520497</v>
      </c>
      <c r="D38" s="101"/>
      <c r="E38" s="36"/>
      <c r="F38" s="101"/>
      <c r="G38" s="101"/>
      <c r="H38" s="101"/>
      <c r="I38" s="180">
        <f t="shared" si="8"/>
        <v>2520497</v>
      </c>
      <c r="K38">
        <v>212</v>
      </c>
    </row>
    <row r="39" spans="1:11" ht="25.5" customHeight="1">
      <c r="A39" s="25">
        <v>172</v>
      </c>
      <c r="B39" s="26" t="s">
        <v>31</v>
      </c>
      <c r="C39" s="36"/>
      <c r="D39" s="101"/>
      <c r="E39" s="36"/>
      <c r="F39" s="101"/>
      <c r="G39" s="101"/>
      <c r="H39" s="101"/>
      <c r="I39" s="180">
        <f t="shared" si="8"/>
        <v>0</v>
      </c>
      <c r="K39">
        <v>214</v>
      </c>
    </row>
    <row r="40" spans="1:11" ht="25.5" customHeight="1">
      <c r="A40" s="27">
        <v>2000</v>
      </c>
      <c r="B40" s="28" t="s">
        <v>32</v>
      </c>
      <c r="C40" s="33">
        <f t="shared" ref="C40:H40" si="9">C41+C50+C54+C64+C74+C82+C85+C91+C95</f>
        <v>26161267</v>
      </c>
      <c r="D40" s="33">
        <f t="shared" si="9"/>
        <v>0</v>
      </c>
      <c r="E40" s="33">
        <f t="shared" si="9"/>
        <v>0</v>
      </c>
      <c r="F40" s="33">
        <f t="shared" si="9"/>
        <v>0</v>
      </c>
      <c r="G40" s="33">
        <f t="shared" si="9"/>
        <v>0</v>
      </c>
      <c r="H40" s="33">
        <f t="shared" si="9"/>
        <v>0</v>
      </c>
      <c r="I40" s="180">
        <f t="shared" si="8"/>
        <v>26161267</v>
      </c>
      <c r="K40">
        <v>216</v>
      </c>
    </row>
    <row r="41" spans="1:11" ht="25.5" customHeight="1">
      <c r="A41" s="29">
        <v>2100</v>
      </c>
      <c r="B41" s="24" t="s">
        <v>33</v>
      </c>
      <c r="C41" s="31">
        <f t="shared" ref="C41:H41" si="10">SUM(C42:C49)</f>
        <v>3923879</v>
      </c>
      <c r="D41" s="31">
        <f t="shared" si="10"/>
        <v>0</v>
      </c>
      <c r="E41" s="31">
        <f t="shared" si="10"/>
        <v>0</v>
      </c>
      <c r="F41" s="31">
        <f t="shared" si="10"/>
        <v>0</v>
      </c>
      <c r="G41" s="31">
        <f t="shared" si="10"/>
        <v>0</v>
      </c>
      <c r="H41" s="31">
        <f t="shared" si="10"/>
        <v>0</v>
      </c>
      <c r="I41" s="180">
        <f t="shared" si="8"/>
        <v>3923879</v>
      </c>
      <c r="K41">
        <v>224</v>
      </c>
    </row>
    <row r="42" spans="1:11" ht="25.5" customHeight="1">
      <c r="A42" s="25">
        <v>211</v>
      </c>
      <c r="B42" s="26" t="s">
        <v>34</v>
      </c>
      <c r="C42" s="36">
        <v>899516</v>
      </c>
      <c r="D42" s="101"/>
      <c r="E42" s="36"/>
      <c r="F42" s="101"/>
      <c r="G42" s="101"/>
      <c r="H42" s="101"/>
      <c r="I42" s="180">
        <f t="shared" si="8"/>
        <v>899516</v>
      </c>
      <c r="K42">
        <v>226</v>
      </c>
    </row>
    <row r="43" spans="1:11" ht="25.5" customHeight="1">
      <c r="A43" s="25">
        <v>212</v>
      </c>
      <c r="B43" s="26" t="s">
        <v>35</v>
      </c>
      <c r="C43" s="36">
        <v>1081391</v>
      </c>
      <c r="D43" s="101"/>
      <c r="E43" s="36"/>
      <c r="F43" s="101"/>
      <c r="G43" s="101"/>
      <c r="H43" s="101"/>
      <c r="I43" s="180">
        <f t="shared" si="8"/>
        <v>1081391</v>
      </c>
      <c r="K43" s="130">
        <v>228</v>
      </c>
    </row>
    <row r="44" spans="1:11" ht="25.5" customHeight="1">
      <c r="A44" s="25">
        <v>213</v>
      </c>
      <c r="B44" s="26" t="s">
        <v>36</v>
      </c>
      <c r="C44" s="36">
        <v>1200</v>
      </c>
      <c r="D44" s="101"/>
      <c r="E44" s="36"/>
      <c r="F44" s="101"/>
      <c r="G44" s="101"/>
      <c r="H44" s="101"/>
      <c r="I44" s="180">
        <f t="shared" si="8"/>
        <v>1200</v>
      </c>
      <c r="K44">
        <v>230</v>
      </c>
    </row>
    <row r="45" spans="1:11" ht="25.5" customHeight="1">
      <c r="A45" s="25">
        <v>214</v>
      </c>
      <c r="B45" s="26" t="s">
        <v>37</v>
      </c>
      <c r="C45" s="36">
        <v>9000</v>
      </c>
      <c r="D45" s="101"/>
      <c r="E45" s="36"/>
      <c r="F45" s="101"/>
      <c r="G45" s="101"/>
      <c r="H45" s="101"/>
      <c r="I45" s="180">
        <f t="shared" si="8"/>
        <v>9000</v>
      </c>
    </row>
    <row r="46" spans="1:11" ht="25.5" customHeight="1">
      <c r="A46" s="25">
        <v>215</v>
      </c>
      <c r="B46" s="26" t="s">
        <v>309</v>
      </c>
      <c r="C46" s="36">
        <v>71320</v>
      </c>
      <c r="D46" s="101"/>
      <c r="E46" s="36"/>
      <c r="F46" s="101"/>
      <c r="G46" s="101"/>
      <c r="H46" s="101"/>
      <c r="I46" s="180">
        <f t="shared" si="8"/>
        <v>71320</v>
      </c>
      <c r="K46">
        <v>301</v>
      </c>
    </row>
    <row r="47" spans="1:11" ht="25.5" customHeight="1">
      <c r="A47" s="25">
        <v>216</v>
      </c>
      <c r="B47" s="26" t="s">
        <v>38</v>
      </c>
      <c r="C47" s="36">
        <v>875056</v>
      </c>
      <c r="D47" s="101"/>
      <c r="E47" s="36"/>
      <c r="F47" s="101"/>
      <c r="G47" s="101"/>
      <c r="H47" s="101"/>
      <c r="I47" s="180">
        <f t="shared" si="8"/>
        <v>875056</v>
      </c>
      <c r="K47">
        <v>302</v>
      </c>
    </row>
    <row r="48" spans="1:11" ht="25.5" customHeight="1">
      <c r="A48" s="25">
        <v>217</v>
      </c>
      <c r="B48" s="26" t="s">
        <v>39</v>
      </c>
      <c r="C48" s="36">
        <v>3200</v>
      </c>
      <c r="D48" s="101"/>
      <c r="E48" s="36"/>
      <c r="F48" s="101"/>
      <c r="G48" s="101"/>
      <c r="H48" s="101"/>
      <c r="I48" s="180">
        <f t="shared" si="8"/>
        <v>3200</v>
      </c>
      <c r="K48">
        <v>303</v>
      </c>
    </row>
    <row r="49" spans="1:11" ht="25.5" customHeight="1">
      <c r="A49" s="25">
        <v>218</v>
      </c>
      <c r="B49" s="26" t="s">
        <v>40</v>
      </c>
      <c r="C49" s="36">
        <v>983196</v>
      </c>
      <c r="D49" s="101"/>
      <c r="E49" s="36"/>
      <c r="F49" s="101"/>
      <c r="G49" s="101"/>
      <c r="H49" s="101"/>
      <c r="I49" s="180">
        <f t="shared" si="8"/>
        <v>983196</v>
      </c>
      <c r="K49">
        <v>304</v>
      </c>
    </row>
    <row r="50" spans="1:11" ht="25.5" customHeight="1">
      <c r="A50" s="29">
        <v>2200</v>
      </c>
      <c r="B50" s="24" t="s">
        <v>41</v>
      </c>
      <c r="C50" s="31">
        <f t="shared" ref="C50:H50" si="11">SUM(C51:C53)</f>
        <v>825514</v>
      </c>
      <c r="D50" s="31">
        <f t="shared" si="11"/>
        <v>0</v>
      </c>
      <c r="E50" s="31">
        <f t="shared" si="11"/>
        <v>0</v>
      </c>
      <c r="F50" s="31">
        <f t="shared" si="11"/>
        <v>0</v>
      </c>
      <c r="G50" s="31">
        <f t="shared" si="11"/>
        <v>0</v>
      </c>
      <c r="H50" s="31">
        <f t="shared" si="11"/>
        <v>0</v>
      </c>
      <c r="I50" s="180">
        <f t="shared" si="8"/>
        <v>825514</v>
      </c>
      <c r="K50">
        <v>305</v>
      </c>
    </row>
    <row r="51" spans="1:11" ht="25.5" customHeight="1">
      <c r="A51" s="25">
        <v>221</v>
      </c>
      <c r="B51" s="26" t="s">
        <v>42</v>
      </c>
      <c r="C51" s="36">
        <v>767514</v>
      </c>
      <c r="D51" s="101"/>
      <c r="E51" s="36"/>
      <c r="F51" s="101"/>
      <c r="G51" s="101"/>
      <c r="H51" s="101"/>
      <c r="I51" s="180">
        <f t="shared" si="8"/>
        <v>767514</v>
      </c>
      <c r="K51">
        <v>306</v>
      </c>
    </row>
    <row r="52" spans="1:11" ht="25.5" customHeight="1">
      <c r="A52" s="25">
        <v>222</v>
      </c>
      <c r="B52" s="26" t="s">
        <v>43</v>
      </c>
      <c r="C52" s="36">
        <v>56000</v>
      </c>
      <c r="D52" s="101"/>
      <c r="E52" s="36"/>
      <c r="F52" s="101"/>
      <c r="G52" s="101"/>
      <c r="H52" s="101"/>
      <c r="I52" s="180">
        <f t="shared" si="8"/>
        <v>56000</v>
      </c>
      <c r="K52">
        <v>307</v>
      </c>
    </row>
    <row r="53" spans="1:11" ht="25.5" customHeight="1">
      <c r="A53" s="25">
        <v>223</v>
      </c>
      <c r="B53" s="26" t="s">
        <v>44</v>
      </c>
      <c r="C53" s="36">
        <v>2000</v>
      </c>
      <c r="D53" s="101"/>
      <c r="E53" s="36"/>
      <c r="F53" s="101"/>
      <c r="G53" s="101"/>
      <c r="H53" s="101"/>
      <c r="I53" s="180">
        <f t="shared" si="8"/>
        <v>2000</v>
      </c>
      <c r="K53">
        <v>308</v>
      </c>
    </row>
    <row r="54" spans="1:11" ht="25.5" customHeight="1">
      <c r="A54" s="29">
        <v>2300</v>
      </c>
      <c r="B54" s="24" t="s">
        <v>45</v>
      </c>
      <c r="C54" s="31">
        <f t="shared" ref="C54:H54" si="12">SUM(C55:C63)</f>
        <v>0</v>
      </c>
      <c r="D54" s="31">
        <f t="shared" si="12"/>
        <v>0</v>
      </c>
      <c r="E54" s="31">
        <f t="shared" si="12"/>
        <v>0</v>
      </c>
      <c r="F54" s="31">
        <f t="shared" si="12"/>
        <v>0</v>
      </c>
      <c r="G54" s="31">
        <f t="shared" si="12"/>
        <v>0</v>
      </c>
      <c r="H54" s="31">
        <f t="shared" si="12"/>
        <v>0</v>
      </c>
      <c r="I54" s="180">
        <f t="shared" si="8"/>
        <v>0</v>
      </c>
      <c r="K54">
        <v>309</v>
      </c>
    </row>
    <row r="55" spans="1:11" ht="25.5" customHeight="1">
      <c r="A55" s="25">
        <v>231</v>
      </c>
      <c r="B55" s="26" t="s">
        <v>46</v>
      </c>
      <c r="C55" s="101"/>
      <c r="D55" s="101"/>
      <c r="E55" s="101"/>
      <c r="F55" s="101"/>
      <c r="G55" s="101"/>
      <c r="H55" s="101"/>
      <c r="I55" s="180">
        <f t="shared" si="8"/>
        <v>0</v>
      </c>
      <c r="K55">
        <v>310</v>
      </c>
    </row>
    <row r="56" spans="1:11" ht="25.5" customHeight="1">
      <c r="A56" s="25">
        <v>232</v>
      </c>
      <c r="B56" s="26" t="s">
        <v>47</v>
      </c>
      <c r="C56" s="101"/>
      <c r="D56" s="101"/>
      <c r="E56" s="101"/>
      <c r="F56" s="101"/>
      <c r="G56" s="101"/>
      <c r="H56" s="101"/>
      <c r="I56" s="180">
        <f t="shared" si="8"/>
        <v>0</v>
      </c>
      <c r="K56">
        <v>311</v>
      </c>
    </row>
    <row r="57" spans="1:11" ht="25.5" customHeight="1">
      <c r="A57" s="25">
        <v>233</v>
      </c>
      <c r="B57" s="26" t="s">
        <v>310</v>
      </c>
      <c r="C57" s="101"/>
      <c r="D57" s="101"/>
      <c r="E57" s="101"/>
      <c r="F57" s="101"/>
      <c r="G57" s="101"/>
      <c r="H57" s="101"/>
      <c r="I57" s="180">
        <f t="shared" si="8"/>
        <v>0</v>
      </c>
      <c r="K57">
        <v>312</v>
      </c>
    </row>
    <row r="58" spans="1:11" ht="25.5" customHeight="1">
      <c r="A58" s="25">
        <v>234</v>
      </c>
      <c r="B58" s="26" t="s">
        <v>48</v>
      </c>
      <c r="C58" s="101"/>
      <c r="D58" s="101"/>
      <c r="E58" s="101"/>
      <c r="F58" s="101"/>
      <c r="G58" s="101"/>
      <c r="H58" s="101"/>
      <c r="I58" s="180">
        <f t="shared" si="8"/>
        <v>0</v>
      </c>
      <c r="K58">
        <v>313</v>
      </c>
    </row>
    <row r="59" spans="1:11" ht="25.5" customHeight="1">
      <c r="A59" s="25">
        <v>235</v>
      </c>
      <c r="B59" s="26" t="s">
        <v>320</v>
      </c>
      <c r="C59" s="101"/>
      <c r="D59" s="101"/>
      <c r="E59" s="101"/>
      <c r="F59" s="101"/>
      <c r="G59" s="101"/>
      <c r="H59" s="101"/>
      <c r="I59" s="180">
        <f t="shared" si="8"/>
        <v>0</v>
      </c>
      <c r="K59">
        <v>314</v>
      </c>
    </row>
    <row r="60" spans="1:11" ht="25.5" customHeight="1">
      <c r="A60" s="25">
        <v>236</v>
      </c>
      <c r="B60" s="26" t="s">
        <v>49</v>
      </c>
      <c r="C60" s="101"/>
      <c r="D60" s="101"/>
      <c r="E60" s="101"/>
      <c r="F60" s="101"/>
      <c r="G60" s="101"/>
      <c r="H60" s="101"/>
      <c r="I60" s="180">
        <f t="shared" si="8"/>
        <v>0</v>
      </c>
      <c r="K60">
        <v>315</v>
      </c>
    </row>
    <row r="61" spans="1:11" ht="25.5" customHeight="1">
      <c r="A61" s="25">
        <v>237</v>
      </c>
      <c r="B61" s="26" t="s">
        <v>50</v>
      </c>
      <c r="C61" s="101"/>
      <c r="D61" s="101"/>
      <c r="E61" s="101"/>
      <c r="F61" s="101"/>
      <c r="G61" s="101"/>
      <c r="H61" s="101"/>
      <c r="I61" s="180">
        <f t="shared" si="8"/>
        <v>0</v>
      </c>
      <c r="K61">
        <v>316</v>
      </c>
    </row>
    <row r="62" spans="1:11" ht="25.5" customHeight="1">
      <c r="A62" s="25">
        <v>238</v>
      </c>
      <c r="B62" s="26" t="s">
        <v>51</v>
      </c>
      <c r="C62" s="101"/>
      <c r="D62" s="101"/>
      <c r="E62" s="101"/>
      <c r="F62" s="101"/>
      <c r="G62" s="101"/>
      <c r="H62" s="101"/>
      <c r="I62" s="180">
        <f t="shared" si="8"/>
        <v>0</v>
      </c>
      <c r="K62">
        <v>317</v>
      </c>
    </row>
    <row r="63" spans="1:11" ht="25.5" customHeight="1">
      <c r="A63" s="25">
        <v>239</v>
      </c>
      <c r="B63" s="26" t="s">
        <v>52</v>
      </c>
      <c r="C63" s="101"/>
      <c r="D63" s="101"/>
      <c r="E63" s="101"/>
      <c r="F63" s="101"/>
      <c r="G63" s="101"/>
      <c r="H63" s="101"/>
      <c r="I63" s="180">
        <f t="shared" si="8"/>
        <v>0</v>
      </c>
      <c r="K63">
        <v>399</v>
      </c>
    </row>
    <row r="64" spans="1:11" ht="25.5" customHeight="1">
      <c r="A64" s="29">
        <v>2400</v>
      </c>
      <c r="B64" s="24" t="s">
        <v>53</v>
      </c>
      <c r="C64" s="31">
        <f t="shared" ref="C64:H64" si="13">SUM(C65:C73)</f>
        <v>6047549</v>
      </c>
      <c r="D64" s="31">
        <f t="shared" si="13"/>
        <v>0</v>
      </c>
      <c r="E64" s="31">
        <f t="shared" si="13"/>
        <v>0</v>
      </c>
      <c r="F64" s="31">
        <f t="shared" si="13"/>
        <v>0</v>
      </c>
      <c r="G64" s="31">
        <f t="shared" si="13"/>
        <v>0</v>
      </c>
      <c r="H64" s="31">
        <f t="shared" si="13"/>
        <v>0</v>
      </c>
      <c r="I64" s="180">
        <f t="shared" si="8"/>
        <v>6047549</v>
      </c>
    </row>
    <row r="65" spans="1:11" ht="25.5" customHeight="1">
      <c r="A65" s="25">
        <v>241</v>
      </c>
      <c r="B65" s="26" t="s">
        <v>54</v>
      </c>
      <c r="C65" s="36"/>
      <c r="D65" s="101"/>
      <c r="E65" s="36"/>
      <c r="F65" s="101"/>
      <c r="G65" s="101"/>
      <c r="H65" s="101"/>
      <c r="I65" s="180">
        <f t="shared" si="8"/>
        <v>0</v>
      </c>
      <c r="K65">
        <v>401</v>
      </c>
    </row>
    <row r="66" spans="1:11" ht="25.5" customHeight="1">
      <c r="A66" s="25">
        <v>242</v>
      </c>
      <c r="B66" s="26" t="s">
        <v>55</v>
      </c>
      <c r="C66" s="36"/>
      <c r="D66" s="101"/>
      <c r="E66" s="36"/>
      <c r="F66" s="101"/>
      <c r="G66" s="101"/>
      <c r="H66" s="101"/>
      <c r="I66" s="180">
        <f t="shared" si="8"/>
        <v>0</v>
      </c>
      <c r="K66">
        <v>402</v>
      </c>
    </row>
    <row r="67" spans="1:11" ht="25.5" customHeight="1">
      <c r="A67" s="25">
        <v>243</v>
      </c>
      <c r="B67" s="26" t="s">
        <v>56</v>
      </c>
      <c r="C67" s="36"/>
      <c r="D67" s="101"/>
      <c r="E67" s="36"/>
      <c r="F67" s="101"/>
      <c r="G67" s="101"/>
      <c r="H67" s="101"/>
      <c r="I67" s="180">
        <f t="shared" si="8"/>
        <v>0</v>
      </c>
      <c r="K67">
        <v>403</v>
      </c>
    </row>
    <row r="68" spans="1:11" ht="25.5" customHeight="1">
      <c r="A68" s="25">
        <v>244</v>
      </c>
      <c r="B68" s="26" t="s">
        <v>57</v>
      </c>
      <c r="C68" s="36"/>
      <c r="D68" s="101"/>
      <c r="E68" s="36"/>
      <c r="F68" s="101"/>
      <c r="G68" s="101"/>
      <c r="H68" s="101"/>
      <c r="I68" s="180">
        <f t="shared" ref="I68:I131" si="14">C68+D68+E68+F68+H68+G68</f>
        <v>0</v>
      </c>
      <c r="K68">
        <v>404</v>
      </c>
    </row>
    <row r="69" spans="1:11" ht="25.5" customHeight="1">
      <c r="A69" s="25">
        <v>245</v>
      </c>
      <c r="B69" s="26" t="s">
        <v>58</v>
      </c>
      <c r="C69" s="36"/>
      <c r="D69" s="101"/>
      <c r="E69" s="36"/>
      <c r="F69" s="101"/>
      <c r="G69" s="101"/>
      <c r="H69" s="101"/>
      <c r="I69" s="180">
        <f t="shared" si="14"/>
        <v>0</v>
      </c>
      <c r="K69">
        <v>405</v>
      </c>
    </row>
    <row r="70" spans="1:11" ht="25.5" customHeight="1">
      <c r="A70" s="25">
        <v>246</v>
      </c>
      <c r="B70" s="26" t="s">
        <v>321</v>
      </c>
      <c r="C70" s="36">
        <v>827100</v>
      </c>
      <c r="D70" s="101"/>
      <c r="E70" s="36"/>
      <c r="F70" s="101"/>
      <c r="G70" s="101"/>
      <c r="H70" s="101"/>
      <c r="I70" s="180">
        <f t="shared" si="14"/>
        <v>827100</v>
      </c>
      <c r="K70">
        <v>406</v>
      </c>
    </row>
    <row r="71" spans="1:11" ht="25.5" customHeight="1">
      <c r="A71" s="25">
        <v>247</v>
      </c>
      <c r="B71" s="26" t="s">
        <v>59</v>
      </c>
      <c r="C71" s="36"/>
      <c r="D71" s="101"/>
      <c r="E71" s="36"/>
      <c r="F71" s="101"/>
      <c r="G71" s="101"/>
      <c r="H71" s="101"/>
      <c r="I71" s="180">
        <f t="shared" si="14"/>
        <v>0</v>
      </c>
      <c r="K71">
        <v>407</v>
      </c>
    </row>
    <row r="72" spans="1:11" ht="25.5" customHeight="1">
      <c r="A72" s="25">
        <v>248</v>
      </c>
      <c r="B72" s="26" t="s">
        <v>60</v>
      </c>
      <c r="C72" s="36">
        <f>8500+10000</f>
        <v>18500</v>
      </c>
      <c r="D72" s="101"/>
      <c r="E72" s="36"/>
      <c r="F72" s="101"/>
      <c r="G72" s="101"/>
      <c r="H72" s="101"/>
      <c r="I72" s="180">
        <f t="shared" si="14"/>
        <v>18500</v>
      </c>
      <c r="K72">
        <v>499</v>
      </c>
    </row>
    <row r="73" spans="1:11" ht="25.5" customHeight="1">
      <c r="A73" s="25">
        <v>249</v>
      </c>
      <c r="B73" s="26" t="s">
        <v>61</v>
      </c>
      <c r="C73" s="36">
        <v>5201949</v>
      </c>
      <c r="D73" s="101"/>
      <c r="E73" s="36"/>
      <c r="F73" s="101"/>
      <c r="G73" s="101"/>
      <c r="H73" s="101"/>
      <c r="I73" s="180">
        <f t="shared" si="14"/>
        <v>5201949</v>
      </c>
    </row>
    <row r="74" spans="1:11" ht="25.5" customHeight="1">
      <c r="A74" s="29">
        <v>2500</v>
      </c>
      <c r="B74" s="24" t="s">
        <v>591</v>
      </c>
      <c r="C74" s="31">
        <f t="shared" ref="C74:H74" si="15">SUM(C75:C81)</f>
        <v>540708</v>
      </c>
      <c r="D74" s="31">
        <f t="shared" si="15"/>
        <v>0</v>
      </c>
      <c r="E74" s="31">
        <f t="shared" si="15"/>
        <v>0</v>
      </c>
      <c r="F74" s="31">
        <f t="shared" si="15"/>
        <v>0</v>
      </c>
      <c r="G74" s="31">
        <f t="shared" si="15"/>
        <v>0</v>
      </c>
      <c r="H74" s="31">
        <f t="shared" si="15"/>
        <v>0</v>
      </c>
      <c r="I74" s="180">
        <f t="shared" si="14"/>
        <v>540708</v>
      </c>
      <c r="K74">
        <v>501</v>
      </c>
    </row>
    <row r="75" spans="1:11" ht="25.5" customHeight="1">
      <c r="A75" s="25">
        <v>251</v>
      </c>
      <c r="B75" s="26" t="s">
        <v>62</v>
      </c>
      <c r="C75" s="36">
        <v>43000</v>
      </c>
      <c r="D75" s="101"/>
      <c r="E75" s="36"/>
      <c r="F75" s="101"/>
      <c r="G75" s="101"/>
      <c r="H75" s="101"/>
      <c r="I75" s="180">
        <f t="shared" si="14"/>
        <v>43000</v>
      </c>
      <c r="K75">
        <v>502</v>
      </c>
    </row>
    <row r="76" spans="1:11" ht="25.5" customHeight="1">
      <c r="A76" s="25">
        <v>252</v>
      </c>
      <c r="B76" s="26" t="s">
        <v>63</v>
      </c>
      <c r="C76" s="36">
        <v>113640</v>
      </c>
      <c r="D76" s="101"/>
      <c r="E76" s="36"/>
      <c r="F76" s="101"/>
      <c r="G76" s="101"/>
      <c r="H76" s="101"/>
      <c r="I76" s="180">
        <f t="shared" si="14"/>
        <v>113640</v>
      </c>
      <c r="K76">
        <v>503</v>
      </c>
    </row>
    <row r="77" spans="1:11" ht="25.5" customHeight="1">
      <c r="A77" s="25">
        <v>253</v>
      </c>
      <c r="B77" s="26" t="s">
        <v>322</v>
      </c>
      <c r="C77" s="36">
        <v>309668</v>
      </c>
      <c r="D77" s="101"/>
      <c r="E77" s="36"/>
      <c r="F77" s="101"/>
      <c r="G77" s="101"/>
      <c r="H77" s="101"/>
      <c r="I77" s="180">
        <f t="shared" si="14"/>
        <v>309668</v>
      </c>
      <c r="K77">
        <v>599</v>
      </c>
    </row>
    <row r="78" spans="1:11" ht="25.5" customHeight="1">
      <c r="A78" s="25">
        <v>254</v>
      </c>
      <c r="B78" s="26" t="s">
        <v>66</v>
      </c>
      <c r="C78" s="36">
        <v>59400</v>
      </c>
      <c r="D78" s="101"/>
      <c r="E78" s="36"/>
      <c r="F78" s="101"/>
      <c r="G78" s="101"/>
      <c r="H78" s="101"/>
      <c r="I78" s="180">
        <f t="shared" si="14"/>
        <v>59400</v>
      </c>
    </row>
    <row r="79" spans="1:11" ht="25.5" customHeight="1">
      <c r="A79" s="25">
        <v>255</v>
      </c>
      <c r="B79" s="26" t="s">
        <v>64</v>
      </c>
      <c r="C79" s="36"/>
      <c r="D79" s="101"/>
      <c r="E79" s="36"/>
      <c r="F79" s="101"/>
      <c r="G79" s="101"/>
      <c r="H79" s="101"/>
      <c r="I79" s="180">
        <f t="shared" si="14"/>
        <v>0</v>
      </c>
      <c r="K79">
        <v>901</v>
      </c>
    </row>
    <row r="80" spans="1:11" ht="25.5" customHeight="1">
      <c r="A80" s="25">
        <v>256</v>
      </c>
      <c r="B80" s="26" t="s">
        <v>67</v>
      </c>
      <c r="C80" s="36">
        <v>15000</v>
      </c>
      <c r="D80" s="101"/>
      <c r="E80" s="36"/>
      <c r="F80" s="101"/>
      <c r="G80" s="101"/>
      <c r="H80" s="101"/>
      <c r="I80" s="180">
        <f t="shared" si="14"/>
        <v>15000</v>
      </c>
      <c r="K80">
        <v>902</v>
      </c>
    </row>
    <row r="81" spans="1:11" ht="25.5" customHeight="1">
      <c r="A81" s="25">
        <v>259</v>
      </c>
      <c r="B81" s="26" t="s">
        <v>65</v>
      </c>
      <c r="C81" s="36"/>
      <c r="D81" s="101"/>
      <c r="E81" s="36"/>
      <c r="F81" s="101"/>
      <c r="G81" s="101"/>
      <c r="H81" s="101"/>
      <c r="I81" s="180">
        <f t="shared" si="14"/>
        <v>0</v>
      </c>
      <c r="K81">
        <v>903</v>
      </c>
    </row>
    <row r="82" spans="1:11" ht="25.5" customHeight="1">
      <c r="A82" s="29">
        <v>2600</v>
      </c>
      <c r="B82" s="24" t="s">
        <v>68</v>
      </c>
      <c r="C82" s="31">
        <f t="shared" ref="C82:H82" si="16">SUM(C83:C84)</f>
        <v>9885955</v>
      </c>
      <c r="D82" s="31">
        <f t="shared" si="16"/>
        <v>0</v>
      </c>
      <c r="E82" s="31">
        <f t="shared" si="16"/>
        <v>0</v>
      </c>
      <c r="F82" s="31">
        <f t="shared" si="16"/>
        <v>0</v>
      </c>
      <c r="G82" s="31">
        <f t="shared" si="16"/>
        <v>0</v>
      </c>
      <c r="H82" s="31">
        <f t="shared" si="16"/>
        <v>0</v>
      </c>
      <c r="I82" s="180">
        <f t="shared" si="14"/>
        <v>9885955</v>
      </c>
      <c r="K82">
        <v>904</v>
      </c>
    </row>
    <row r="83" spans="1:11" ht="25.5" customHeight="1">
      <c r="A83" s="25">
        <v>261</v>
      </c>
      <c r="B83" s="26" t="s">
        <v>69</v>
      </c>
      <c r="C83" s="36">
        <v>9885955</v>
      </c>
      <c r="D83" s="101"/>
      <c r="E83" s="36"/>
      <c r="F83" s="101"/>
      <c r="G83" s="101"/>
      <c r="H83" s="101"/>
      <c r="I83" s="180">
        <f t="shared" si="14"/>
        <v>9885955</v>
      </c>
      <c r="K83">
        <v>999</v>
      </c>
    </row>
    <row r="84" spans="1:11" ht="25.5" customHeight="1">
      <c r="A84" s="25">
        <v>262</v>
      </c>
      <c r="B84" s="26" t="s">
        <v>70</v>
      </c>
      <c r="C84" s="36"/>
      <c r="D84" s="101"/>
      <c r="E84" s="36"/>
      <c r="F84" s="101"/>
      <c r="G84" s="101"/>
      <c r="H84" s="101"/>
      <c r="I84" s="180">
        <f t="shared" si="14"/>
        <v>0</v>
      </c>
    </row>
    <row r="85" spans="1:11" ht="25.5" customHeight="1">
      <c r="A85" s="29">
        <v>2700</v>
      </c>
      <c r="B85" s="24" t="s">
        <v>71</v>
      </c>
      <c r="C85" s="31">
        <f t="shared" ref="C85:H85" si="17">SUM(C86:C90)</f>
        <v>1683372</v>
      </c>
      <c r="D85" s="31">
        <f t="shared" si="17"/>
        <v>0</v>
      </c>
      <c r="E85" s="31">
        <f t="shared" si="17"/>
        <v>0</v>
      </c>
      <c r="F85" s="31">
        <f t="shared" si="17"/>
        <v>0</v>
      </c>
      <c r="G85" s="31">
        <f t="shared" si="17"/>
        <v>0</v>
      </c>
      <c r="H85" s="31">
        <f t="shared" si="17"/>
        <v>0</v>
      </c>
      <c r="I85" s="180">
        <f t="shared" si="14"/>
        <v>1683372</v>
      </c>
    </row>
    <row r="86" spans="1:11" ht="25.5" customHeight="1">
      <c r="A86" s="25">
        <v>271</v>
      </c>
      <c r="B86" s="26" t="s">
        <v>72</v>
      </c>
      <c r="C86" s="36">
        <v>1503800</v>
      </c>
      <c r="D86" s="101"/>
      <c r="E86" s="36"/>
      <c r="F86" s="101"/>
      <c r="G86" s="101"/>
      <c r="H86" s="101"/>
      <c r="I86" s="180">
        <f t="shared" si="14"/>
        <v>1503800</v>
      </c>
    </row>
    <row r="87" spans="1:11" ht="25.5" customHeight="1">
      <c r="A87" s="25">
        <v>272</v>
      </c>
      <c r="B87" s="26" t="s">
        <v>73</v>
      </c>
      <c r="C87" s="36">
        <v>139072</v>
      </c>
      <c r="D87" s="101"/>
      <c r="E87" s="36"/>
      <c r="F87" s="101"/>
      <c r="G87" s="101"/>
      <c r="H87" s="101"/>
      <c r="I87" s="180">
        <f t="shared" si="14"/>
        <v>139072</v>
      </c>
    </row>
    <row r="88" spans="1:11" ht="25.5" customHeight="1">
      <c r="A88" s="25">
        <v>273</v>
      </c>
      <c r="B88" s="26" t="s">
        <v>74</v>
      </c>
      <c r="C88" s="36">
        <v>40500</v>
      </c>
      <c r="D88" s="101"/>
      <c r="E88" s="36"/>
      <c r="F88" s="101"/>
      <c r="G88" s="101"/>
      <c r="H88" s="101"/>
      <c r="I88" s="180">
        <f t="shared" si="14"/>
        <v>40500</v>
      </c>
    </row>
    <row r="89" spans="1:11" ht="25.5" customHeight="1">
      <c r="A89" s="25">
        <v>274</v>
      </c>
      <c r="B89" s="26" t="s">
        <v>75</v>
      </c>
      <c r="C89" s="36"/>
      <c r="D89" s="101"/>
      <c r="E89" s="36"/>
      <c r="F89" s="101"/>
      <c r="G89" s="101"/>
      <c r="H89" s="101"/>
      <c r="I89" s="180">
        <f t="shared" si="14"/>
        <v>0</v>
      </c>
    </row>
    <row r="90" spans="1:11" ht="25.5" customHeight="1">
      <c r="A90" s="25">
        <v>275</v>
      </c>
      <c r="B90" s="26" t="s">
        <v>76</v>
      </c>
      <c r="C90" s="36"/>
      <c r="D90" s="101"/>
      <c r="E90" s="36"/>
      <c r="F90" s="101"/>
      <c r="G90" s="101"/>
      <c r="H90" s="101"/>
      <c r="I90" s="180">
        <f t="shared" si="14"/>
        <v>0</v>
      </c>
    </row>
    <row r="91" spans="1:11" ht="25.5" customHeight="1">
      <c r="A91" s="29">
        <v>2800</v>
      </c>
      <c r="B91" s="24" t="s">
        <v>77</v>
      </c>
      <c r="C91" s="31">
        <f t="shared" ref="C91:H91" si="18">SUM(C92:C94)</f>
        <v>40800</v>
      </c>
      <c r="D91" s="31">
        <f t="shared" si="18"/>
        <v>0</v>
      </c>
      <c r="E91" s="31">
        <f t="shared" si="18"/>
        <v>0</v>
      </c>
      <c r="F91" s="31">
        <f t="shared" si="18"/>
        <v>0</v>
      </c>
      <c r="G91" s="31">
        <f t="shared" si="18"/>
        <v>0</v>
      </c>
      <c r="H91" s="31">
        <f t="shared" si="18"/>
        <v>0</v>
      </c>
      <c r="I91" s="180">
        <f t="shared" si="14"/>
        <v>40800</v>
      </c>
    </row>
    <row r="92" spans="1:11" ht="25.5" customHeight="1">
      <c r="A92" s="25">
        <v>281</v>
      </c>
      <c r="B92" s="26" t="s">
        <v>78</v>
      </c>
      <c r="C92" s="36">
        <v>40800</v>
      </c>
      <c r="D92" s="101"/>
      <c r="E92" s="36"/>
      <c r="F92" s="101"/>
      <c r="G92" s="101"/>
      <c r="H92" s="101"/>
      <c r="I92" s="180">
        <f t="shared" si="14"/>
        <v>40800</v>
      </c>
    </row>
    <row r="93" spans="1:11" ht="25.5" customHeight="1">
      <c r="A93" s="25">
        <v>282</v>
      </c>
      <c r="B93" s="26" t="s">
        <v>79</v>
      </c>
      <c r="C93" s="36"/>
      <c r="D93" s="101"/>
      <c r="E93" s="36"/>
      <c r="F93" s="101"/>
      <c r="G93" s="101"/>
      <c r="H93" s="101"/>
      <c r="I93" s="180">
        <f t="shared" si="14"/>
        <v>0</v>
      </c>
    </row>
    <row r="94" spans="1:11" ht="25.5" customHeight="1">
      <c r="A94" s="25">
        <v>283</v>
      </c>
      <c r="B94" s="26" t="s">
        <v>571</v>
      </c>
      <c r="C94" s="36"/>
      <c r="D94" s="101"/>
      <c r="E94" s="36"/>
      <c r="F94" s="101"/>
      <c r="G94" s="101"/>
      <c r="H94" s="101"/>
      <c r="I94" s="180">
        <f t="shared" si="14"/>
        <v>0</v>
      </c>
    </row>
    <row r="95" spans="1:11" ht="25.5" customHeight="1">
      <c r="A95" s="29">
        <v>2900</v>
      </c>
      <c r="B95" s="24" t="s">
        <v>80</v>
      </c>
      <c r="C95" s="31">
        <f t="shared" ref="C95:H95" si="19">SUM(C96:C104)</f>
        <v>3213490</v>
      </c>
      <c r="D95" s="31">
        <f t="shared" si="19"/>
        <v>0</v>
      </c>
      <c r="E95" s="31">
        <f t="shared" si="19"/>
        <v>0</v>
      </c>
      <c r="F95" s="31">
        <f t="shared" si="19"/>
        <v>0</v>
      </c>
      <c r="G95" s="31">
        <f t="shared" si="19"/>
        <v>0</v>
      </c>
      <c r="H95" s="31">
        <f t="shared" si="19"/>
        <v>0</v>
      </c>
      <c r="I95" s="180">
        <f t="shared" si="14"/>
        <v>3213490</v>
      </c>
    </row>
    <row r="96" spans="1:11" ht="25.5" customHeight="1">
      <c r="A96" s="25">
        <v>291</v>
      </c>
      <c r="B96" s="26" t="s">
        <v>81</v>
      </c>
      <c r="C96" s="36">
        <v>209985</v>
      </c>
      <c r="D96" s="101"/>
      <c r="E96" s="36"/>
      <c r="F96" s="101"/>
      <c r="G96" s="101"/>
      <c r="H96" s="101"/>
      <c r="I96" s="180">
        <f t="shared" si="14"/>
        <v>209985</v>
      </c>
    </row>
    <row r="97" spans="1:9" ht="25.5" customHeight="1">
      <c r="A97" s="25">
        <v>292</v>
      </c>
      <c r="B97" s="26" t="s">
        <v>82</v>
      </c>
      <c r="C97" s="36"/>
      <c r="D97" s="101"/>
      <c r="E97" s="36"/>
      <c r="F97" s="101"/>
      <c r="G97" s="101"/>
      <c r="H97" s="101"/>
      <c r="I97" s="180">
        <f t="shared" si="14"/>
        <v>0</v>
      </c>
    </row>
    <row r="98" spans="1:9" ht="25.5" customHeight="1">
      <c r="A98" s="25">
        <v>293</v>
      </c>
      <c r="B98" s="26" t="s">
        <v>594</v>
      </c>
      <c r="C98" s="36"/>
      <c r="D98" s="101"/>
      <c r="E98" s="36"/>
      <c r="F98" s="101"/>
      <c r="G98" s="101"/>
      <c r="H98" s="101"/>
      <c r="I98" s="180">
        <f t="shared" si="14"/>
        <v>0</v>
      </c>
    </row>
    <row r="99" spans="1:9" ht="25.5" customHeight="1">
      <c r="A99" s="25">
        <v>294</v>
      </c>
      <c r="B99" s="26" t="s">
        <v>83</v>
      </c>
      <c r="C99" s="36">
        <v>92900</v>
      </c>
      <c r="D99" s="101"/>
      <c r="E99" s="36"/>
      <c r="F99" s="101"/>
      <c r="G99" s="101"/>
      <c r="H99" s="101"/>
      <c r="I99" s="180">
        <f t="shared" si="14"/>
        <v>92900</v>
      </c>
    </row>
    <row r="100" spans="1:9" ht="25.5" customHeight="1">
      <c r="A100" s="25">
        <v>295</v>
      </c>
      <c r="B100" s="26" t="s">
        <v>84</v>
      </c>
      <c r="C100" s="36"/>
      <c r="D100" s="101"/>
      <c r="E100" s="36"/>
      <c r="F100" s="101"/>
      <c r="G100" s="101"/>
      <c r="H100" s="101"/>
      <c r="I100" s="180">
        <f t="shared" si="14"/>
        <v>0</v>
      </c>
    </row>
    <row r="101" spans="1:9" ht="25.5" customHeight="1">
      <c r="A101" s="25">
        <v>296</v>
      </c>
      <c r="B101" s="26" t="s">
        <v>85</v>
      </c>
      <c r="C101" s="36">
        <v>2607996</v>
      </c>
      <c r="D101" s="101"/>
      <c r="E101" s="36"/>
      <c r="F101" s="101"/>
      <c r="G101" s="101"/>
      <c r="H101" s="101"/>
      <c r="I101" s="180">
        <f t="shared" si="14"/>
        <v>2607996</v>
      </c>
    </row>
    <row r="102" spans="1:9" ht="25.5" customHeight="1">
      <c r="A102" s="25">
        <v>297</v>
      </c>
      <c r="B102" s="26" t="s">
        <v>86</v>
      </c>
      <c r="C102" s="36"/>
      <c r="D102" s="101"/>
      <c r="E102" s="36"/>
      <c r="F102" s="101"/>
      <c r="G102" s="101"/>
      <c r="H102" s="101"/>
      <c r="I102" s="180">
        <f t="shared" si="14"/>
        <v>0</v>
      </c>
    </row>
    <row r="103" spans="1:9" ht="25.5" customHeight="1">
      <c r="A103" s="25">
        <v>298</v>
      </c>
      <c r="B103" s="26" t="s">
        <v>87</v>
      </c>
      <c r="C103" s="36">
        <v>302609</v>
      </c>
      <c r="D103" s="101"/>
      <c r="E103" s="36"/>
      <c r="F103" s="101"/>
      <c r="G103" s="101"/>
      <c r="H103" s="101"/>
      <c r="I103" s="180">
        <f t="shared" si="14"/>
        <v>302609</v>
      </c>
    </row>
    <row r="104" spans="1:9" ht="25.5" customHeight="1">
      <c r="A104" s="25">
        <v>299</v>
      </c>
      <c r="B104" s="26" t="s">
        <v>88</v>
      </c>
      <c r="C104" s="36"/>
      <c r="D104" s="101"/>
      <c r="E104" s="36"/>
      <c r="F104" s="101"/>
      <c r="G104" s="101"/>
      <c r="H104" s="101"/>
      <c r="I104" s="180">
        <f t="shared" si="14"/>
        <v>0</v>
      </c>
    </row>
    <row r="105" spans="1:9" ht="25.5" customHeight="1">
      <c r="A105" s="27">
        <v>3000</v>
      </c>
      <c r="B105" s="28" t="s">
        <v>89</v>
      </c>
      <c r="C105" s="33">
        <f t="shared" ref="C105:H105" si="20">C106+C116+C126+C136+C146+C156+C164+C174+C180</f>
        <v>17286603</v>
      </c>
      <c r="D105" s="33">
        <f t="shared" si="20"/>
        <v>0</v>
      </c>
      <c r="E105" s="33">
        <f t="shared" si="20"/>
        <v>14869022</v>
      </c>
      <c r="F105" s="33">
        <f t="shared" si="20"/>
        <v>0</v>
      </c>
      <c r="G105" s="33">
        <f t="shared" si="20"/>
        <v>0</v>
      </c>
      <c r="H105" s="33">
        <f t="shared" si="20"/>
        <v>0</v>
      </c>
      <c r="I105" s="180">
        <f t="shared" si="14"/>
        <v>32155625</v>
      </c>
    </row>
    <row r="106" spans="1:9" ht="25.5" customHeight="1">
      <c r="A106" s="29">
        <v>3100</v>
      </c>
      <c r="B106" s="24" t="s">
        <v>90</v>
      </c>
      <c r="C106" s="31">
        <f t="shared" ref="C106:H106" si="21">SUM(C107:C115)</f>
        <v>1598748</v>
      </c>
      <c r="D106" s="31">
        <f t="shared" si="21"/>
        <v>0</v>
      </c>
      <c r="E106" s="31">
        <f t="shared" si="21"/>
        <v>14869022</v>
      </c>
      <c r="F106" s="31">
        <f t="shared" si="21"/>
        <v>0</v>
      </c>
      <c r="G106" s="31">
        <f t="shared" si="21"/>
        <v>0</v>
      </c>
      <c r="H106" s="31">
        <f t="shared" si="21"/>
        <v>0</v>
      </c>
      <c r="I106" s="180">
        <f t="shared" si="14"/>
        <v>16467770</v>
      </c>
    </row>
    <row r="107" spans="1:9" ht="25.5" customHeight="1">
      <c r="A107" s="25">
        <v>311</v>
      </c>
      <c r="B107" s="26" t="s">
        <v>91</v>
      </c>
      <c r="C107" s="36">
        <v>0</v>
      </c>
      <c r="D107" s="101"/>
      <c r="E107" s="36">
        <v>14869022</v>
      </c>
      <c r="F107" s="101"/>
      <c r="G107" s="101"/>
      <c r="H107" s="101"/>
      <c r="I107" s="180">
        <f t="shared" si="14"/>
        <v>14869022</v>
      </c>
    </row>
    <row r="108" spans="1:9" ht="25.5" customHeight="1">
      <c r="A108" s="25">
        <v>312</v>
      </c>
      <c r="B108" s="26" t="s">
        <v>92</v>
      </c>
      <c r="C108" s="36"/>
      <c r="D108" s="101"/>
      <c r="E108" s="36"/>
      <c r="F108" s="101"/>
      <c r="G108" s="101"/>
      <c r="H108" s="101"/>
      <c r="I108" s="180">
        <f t="shared" si="14"/>
        <v>0</v>
      </c>
    </row>
    <row r="109" spans="1:9" ht="25.5" customHeight="1">
      <c r="A109" s="25">
        <v>313</v>
      </c>
      <c r="B109" s="26" t="s">
        <v>93</v>
      </c>
      <c r="C109" s="36"/>
      <c r="D109" s="101"/>
      <c r="E109" s="36"/>
      <c r="F109" s="101"/>
      <c r="G109" s="101"/>
      <c r="H109" s="101"/>
      <c r="I109" s="180">
        <f t="shared" si="14"/>
        <v>0</v>
      </c>
    </row>
    <row r="110" spans="1:9" ht="25.5" customHeight="1">
      <c r="A110" s="25">
        <v>314</v>
      </c>
      <c r="B110" s="26" t="s">
        <v>94</v>
      </c>
      <c r="C110" s="36">
        <v>997383</v>
      </c>
      <c r="D110" s="101"/>
      <c r="E110" s="36"/>
      <c r="F110" s="101"/>
      <c r="G110" s="101"/>
      <c r="H110" s="101"/>
      <c r="I110" s="180">
        <f t="shared" si="14"/>
        <v>997383</v>
      </c>
    </row>
    <row r="111" spans="1:9" ht="25.5" customHeight="1">
      <c r="A111" s="25">
        <v>315</v>
      </c>
      <c r="B111" s="26" t="s">
        <v>95</v>
      </c>
      <c r="C111" s="36">
        <v>333565</v>
      </c>
      <c r="D111" s="101"/>
      <c r="E111" s="36"/>
      <c r="F111" s="101"/>
      <c r="G111" s="101"/>
      <c r="H111" s="101"/>
      <c r="I111" s="180">
        <f t="shared" si="14"/>
        <v>333565</v>
      </c>
    </row>
    <row r="112" spans="1:9" ht="25.5" customHeight="1">
      <c r="A112" s="25">
        <v>316</v>
      </c>
      <c r="B112" s="26" t="s">
        <v>323</v>
      </c>
      <c r="C112" s="36"/>
      <c r="D112" s="101"/>
      <c r="E112" s="36"/>
      <c r="F112" s="101"/>
      <c r="G112" s="101"/>
      <c r="H112" s="101"/>
      <c r="I112" s="180">
        <f t="shared" si="14"/>
        <v>0</v>
      </c>
    </row>
    <row r="113" spans="1:9" ht="25.5" customHeight="1">
      <c r="A113" s="25">
        <v>317</v>
      </c>
      <c r="B113" s="26" t="s">
        <v>981</v>
      </c>
      <c r="C113" s="36">
        <v>240000</v>
      </c>
      <c r="D113" s="101"/>
      <c r="E113" s="36"/>
      <c r="F113" s="101"/>
      <c r="G113" s="101"/>
      <c r="H113" s="101"/>
      <c r="I113" s="180">
        <f t="shared" si="14"/>
        <v>240000</v>
      </c>
    </row>
    <row r="114" spans="1:9" ht="25.5" customHeight="1">
      <c r="A114" s="25">
        <v>318</v>
      </c>
      <c r="B114" s="26" t="s">
        <v>96</v>
      </c>
      <c r="C114" s="36">
        <v>27800</v>
      </c>
      <c r="D114" s="101"/>
      <c r="E114" s="36"/>
      <c r="F114" s="101"/>
      <c r="G114" s="101"/>
      <c r="H114" s="101"/>
      <c r="I114" s="180">
        <f t="shared" si="14"/>
        <v>27800</v>
      </c>
    </row>
    <row r="115" spans="1:9" ht="25.5" customHeight="1">
      <c r="A115" s="25">
        <v>319</v>
      </c>
      <c r="B115" s="26" t="s">
        <v>97</v>
      </c>
      <c r="C115" s="36"/>
      <c r="D115" s="101"/>
      <c r="E115" s="36"/>
      <c r="F115" s="101"/>
      <c r="G115" s="101"/>
      <c r="H115" s="101"/>
      <c r="I115" s="180">
        <f t="shared" si="14"/>
        <v>0</v>
      </c>
    </row>
    <row r="116" spans="1:9" ht="25.5" customHeight="1">
      <c r="A116" s="29">
        <v>3200</v>
      </c>
      <c r="B116" s="24" t="s">
        <v>98</v>
      </c>
      <c r="C116" s="31">
        <f t="shared" ref="C116:H116" si="22">SUM(C117:C125)</f>
        <v>549629</v>
      </c>
      <c r="D116" s="31">
        <f t="shared" si="22"/>
        <v>0</v>
      </c>
      <c r="E116" s="31">
        <f t="shared" si="22"/>
        <v>0</v>
      </c>
      <c r="F116" s="31">
        <f t="shared" si="22"/>
        <v>0</v>
      </c>
      <c r="G116" s="31">
        <f t="shared" si="22"/>
        <v>0</v>
      </c>
      <c r="H116" s="31">
        <f t="shared" si="22"/>
        <v>0</v>
      </c>
      <c r="I116" s="180">
        <f t="shared" si="14"/>
        <v>549629</v>
      </c>
    </row>
    <row r="117" spans="1:9" ht="25.5" customHeight="1">
      <c r="A117" s="25">
        <v>321</v>
      </c>
      <c r="B117" s="26" t="s">
        <v>99</v>
      </c>
      <c r="C117" s="36"/>
      <c r="D117" s="101"/>
      <c r="E117" s="36"/>
      <c r="F117" s="101"/>
      <c r="G117" s="101"/>
      <c r="H117" s="101"/>
      <c r="I117" s="180">
        <f t="shared" si="14"/>
        <v>0</v>
      </c>
    </row>
    <row r="118" spans="1:9" ht="25.5" customHeight="1">
      <c r="A118" s="25">
        <v>322</v>
      </c>
      <c r="B118" s="26" t="s">
        <v>100</v>
      </c>
      <c r="C118" s="36">
        <v>238698</v>
      </c>
      <c r="D118" s="101"/>
      <c r="E118" s="36"/>
      <c r="F118" s="101"/>
      <c r="G118" s="101"/>
      <c r="H118" s="101"/>
      <c r="I118" s="180">
        <f t="shared" si="14"/>
        <v>238698</v>
      </c>
    </row>
    <row r="119" spans="1:9" ht="25.5" customHeight="1">
      <c r="A119" s="25">
        <v>323</v>
      </c>
      <c r="B119" s="26" t="s">
        <v>311</v>
      </c>
      <c r="C119" s="36">
        <v>260432</v>
      </c>
      <c r="D119" s="101"/>
      <c r="E119" s="36"/>
      <c r="F119" s="101"/>
      <c r="G119" s="101"/>
      <c r="H119" s="101"/>
      <c r="I119" s="180">
        <f t="shared" si="14"/>
        <v>260432</v>
      </c>
    </row>
    <row r="120" spans="1:9" ht="25.5" customHeight="1">
      <c r="A120" s="25">
        <v>324</v>
      </c>
      <c r="B120" s="26" t="s">
        <v>101</v>
      </c>
      <c r="C120" s="36"/>
      <c r="D120" s="101"/>
      <c r="E120" s="36"/>
      <c r="F120" s="101"/>
      <c r="G120" s="101"/>
      <c r="H120" s="101"/>
      <c r="I120" s="180">
        <f t="shared" si="14"/>
        <v>0</v>
      </c>
    </row>
    <row r="121" spans="1:9" ht="25.5" customHeight="1">
      <c r="A121" s="25">
        <v>325</v>
      </c>
      <c r="B121" s="26" t="s">
        <v>102</v>
      </c>
      <c r="C121" s="36"/>
      <c r="D121" s="101"/>
      <c r="E121" s="36"/>
      <c r="F121" s="101"/>
      <c r="G121" s="101"/>
      <c r="H121" s="101"/>
      <c r="I121" s="180">
        <f t="shared" si="14"/>
        <v>0</v>
      </c>
    </row>
    <row r="122" spans="1:9" ht="25.5" customHeight="1">
      <c r="A122" s="25">
        <v>326</v>
      </c>
      <c r="B122" s="26" t="s">
        <v>103</v>
      </c>
      <c r="C122" s="36">
        <v>43499</v>
      </c>
      <c r="D122" s="101"/>
      <c r="E122" s="36"/>
      <c r="F122" s="101"/>
      <c r="G122" s="101"/>
      <c r="H122" s="101"/>
      <c r="I122" s="180">
        <f t="shared" si="14"/>
        <v>43499</v>
      </c>
    </row>
    <row r="123" spans="1:9" ht="25.5" customHeight="1">
      <c r="A123" s="25">
        <v>327</v>
      </c>
      <c r="B123" s="26" t="s">
        <v>104</v>
      </c>
      <c r="C123" s="36"/>
      <c r="D123" s="101"/>
      <c r="E123" s="36"/>
      <c r="F123" s="101"/>
      <c r="G123" s="101"/>
      <c r="H123" s="101"/>
      <c r="I123" s="180">
        <f t="shared" si="14"/>
        <v>0</v>
      </c>
    </row>
    <row r="124" spans="1:9" ht="25.5" customHeight="1">
      <c r="A124" s="25">
        <v>328</v>
      </c>
      <c r="B124" s="26" t="s">
        <v>105</v>
      </c>
      <c r="C124" s="36"/>
      <c r="D124" s="101"/>
      <c r="E124" s="36"/>
      <c r="F124" s="101"/>
      <c r="G124" s="101"/>
      <c r="H124" s="101"/>
      <c r="I124" s="180">
        <f t="shared" si="14"/>
        <v>0</v>
      </c>
    </row>
    <row r="125" spans="1:9" ht="25.5" customHeight="1">
      <c r="A125" s="25">
        <v>329</v>
      </c>
      <c r="B125" s="26" t="s">
        <v>106</v>
      </c>
      <c r="C125" s="36">
        <v>7000</v>
      </c>
      <c r="D125" s="101"/>
      <c r="E125" s="36"/>
      <c r="F125" s="101"/>
      <c r="G125" s="101"/>
      <c r="H125" s="101"/>
      <c r="I125" s="180">
        <f t="shared" si="14"/>
        <v>7000</v>
      </c>
    </row>
    <row r="126" spans="1:9" ht="25.5" customHeight="1">
      <c r="A126" s="29">
        <v>3300</v>
      </c>
      <c r="B126" s="24" t="s">
        <v>595</v>
      </c>
      <c r="C126" s="31">
        <f t="shared" ref="C126:H126" si="23">SUM(C127:C135)</f>
        <v>1192863</v>
      </c>
      <c r="D126" s="31">
        <f t="shared" si="23"/>
        <v>0</v>
      </c>
      <c r="E126" s="31">
        <f t="shared" si="23"/>
        <v>0</v>
      </c>
      <c r="F126" s="31">
        <f t="shared" si="23"/>
        <v>0</v>
      </c>
      <c r="G126" s="31">
        <f t="shared" si="23"/>
        <v>0</v>
      </c>
      <c r="H126" s="31">
        <f t="shared" si="23"/>
        <v>0</v>
      </c>
      <c r="I126" s="180">
        <f t="shared" si="14"/>
        <v>1192863</v>
      </c>
    </row>
    <row r="127" spans="1:9" ht="25.5" customHeight="1">
      <c r="A127" s="25">
        <v>331</v>
      </c>
      <c r="B127" s="37" t="s">
        <v>122</v>
      </c>
      <c r="C127" s="36">
        <v>568400</v>
      </c>
      <c r="D127" s="101"/>
      <c r="E127" s="36"/>
      <c r="F127" s="101"/>
      <c r="G127" s="101"/>
      <c r="H127" s="101"/>
      <c r="I127" s="180">
        <f t="shared" si="14"/>
        <v>568400</v>
      </c>
    </row>
    <row r="128" spans="1:9" ht="25.5" customHeight="1">
      <c r="A128" s="25">
        <v>332</v>
      </c>
      <c r="B128" s="26" t="s">
        <v>107</v>
      </c>
      <c r="C128" s="36">
        <v>12000</v>
      </c>
      <c r="D128" s="101"/>
      <c r="E128" s="36"/>
      <c r="F128" s="101"/>
      <c r="G128" s="101"/>
      <c r="H128" s="101"/>
      <c r="I128" s="180">
        <f t="shared" si="14"/>
        <v>12000</v>
      </c>
    </row>
    <row r="129" spans="1:9" ht="25.5" customHeight="1">
      <c r="A129" s="25">
        <v>333</v>
      </c>
      <c r="B129" s="26" t="s">
        <v>108</v>
      </c>
      <c r="C129" s="36"/>
      <c r="D129" s="101"/>
      <c r="E129" s="36"/>
      <c r="F129" s="101"/>
      <c r="G129" s="101"/>
      <c r="H129" s="101"/>
      <c r="I129" s="180">
        <f t="shared" si="14"/>
        <v>0</v>
      </c>
    </row>
    <row r="130" spans="1:9" ht="25.5" customHeight="1">
      <c r="A130" s="25">
        <v>334</v>
      </c>
      <c r="B130" s="26" t="s">
        <v>109</v>
      </c>
      <c r="C130" s="36">
        <v>15000</v>
      </c>
      <c r="D130" s="101"/>
      <c r="E130" s="36"/>
      <c r="F130" s="101"/>
      <c r="G130" s="101"/>
      <c r="H130" s="101"/>
      <c r="I130" s="180">
        <f t="shared" si="14"/>
        <v>15000</v>
      </c>
    </row>
    <row r="131" spans="1:9" ht="25.5" customHeight="1">
      <c r="A131" s="25">
        <v>335</v>
      </c>
      <c r="B131" s="26" t="s">
        <v>110</v>
      </c>
      <c r="C131" s="36"/>
      <c r="D131" s="101"/>
      <c r="E131" s="36"/>
      <c r="F131" s="101"/>
      <c r="G131" s="101"/>
      <c r="H131" s="101"/>
      <c r="I131" s="180">
        <f t="shared" si="14"/>
        <v>0</v>
      </c>
    </row>
    <row r="132" spans="1:9" ht="25.5" customHeight="1">
      <c r="A132" s="25">
        <v>336</v>
      </c>
      <c r="B132" s="26" t="s">
        <v>982</v>
      </c>
      <c r="C132" s="36">
        <v>597463</v>
      </c>
      <c r="D132" s="101"/>
      <c r="E132" s="36"/>
      <c r="F132" s="101"/>
      <c r="G132" s="101"/>
      <c r="H132" s="101"/>
      <c r="I132" s="180">
        <f t="shared" ref="I132:I195" si="24">C132+D132+E132+F132+H132+G132</f>
        <v>597463</v>
      </c>
    </row>
    <row r="133" spans="1:9" ht="25.5" customHeight="1">
      <c r="A133" s="25">
        <v>337</v>
      </c>
      <c r="B133" s="26" t="s">
        <v>111</v>
      </c>
      <c r="C133" s="36"/>
      <c r="D133" s="101"/>
      <c r="E133" s="36"/>
      <c r="F133" s="101"/>
      <c r="G133" s="101"/>
      <c r="H133" s="101"/>
      <c r="I133" s="180">
        <f t="shared" si="24"/>
        <v>0</v>
      </c>
    </row>
    <row r="134" spans="1:9" ht="25.5" customHeight="1">
      <c r="A134" s="25">
        <v>338</v>
      </c>
      <c r="B134" s="26" t="s">
        <v>112</v>
      </c>
      <c r="C134" s="36"/>
      <c r="D134" s="101"/>
      <c r="E134" s="36"/>
      <c r="F134" s="101"/>
      <c r="G134" s="101"/>
      <c r="H134" s="101"/>
      <c r="I134" s="180">
        <f t="shared" si="24"/>
        <v>0</v>
      </c>
    </row>
    <row r="135" spans="1:9" ht="25.5" customHeight="1">
      <c r="A135" s="25">
        <v>339</v>
      </c>
      <c r="B135" s="26" t="s">
        <v>113</v>
      </c>
      <c r="C135" s="36"/>
      <c r="D135" s="101"/>
      <c r="E135" s="36"/>
      <c r="F135" s="101"/>
      <c r="G135" s="101"/>
      <c r="H135" s="101"/>
      <c r="I135" s="180">
        <f t="shared" si="24"/>
        <v>0</v>
      </c>
    </row>
    <row r="136" spans="1:9" ht="25.5" customHeight="1">
      <c r="A136" s="29">
        <v>3400</v>
      </c>
      <c r="B136" s="24" t="s">
        <v>114</v>
      </c>
      <c r="C136" s="31">
        <f t="shared" ref="C136:H136" si="25">SUM(C137:C145)</f>
        <v>1844300</v>
      </c>
      <c r="D136" s="31">
        <f t="shared" si="25"/>
        <v>0</v>
      </c>
      <c r="E136" s="31">
        <f t="shared" si="25"/>
        <v>0</v>
      </c>
      <c r="F136" s="31">
        <f t="shared" si="25"/>
        <v>0</v>
      </c>
      <c r="G136" s="31">
        <f t="shared" si="25"/>
        <v>0</v>
      </c>
      <c r="H136" s="31">
        <f t="shared" si="25"/>
        <v>0</v>
      </c>
      <c r="I136" s="180">
        <f t="shared" si="24"/>
        <v>1844300</v>
      </c>
    </row>
    <row r="137" spans="1:9" ht="25.5" customHeight="1">
      <c r="A137" s="25">
        <v>341</v>
      </c>
      <c r="B137" s="26" t="s">
        <v>289</v>
      </c>
      <c r="C137" s="36">
        <v>208000</v>
      </c>
      <c r="D137" s="36"/>
      <c r="E137" s="36"/>
      <c r="F137" s="36"/>
      <c r="G137" s="36"/>
      <c r="H137" s="36"/>
      <c r="I137" s="180">
        <f t="shared" si="24"/>
        <v>208000</v>
      </c>
    </row>
    <row r="138" spans="1:9" ht="25.5" customHeight="1">
      <c r="A138" s="25">
        <v>342</v>
      </c>
      <c r="B138" s="26" t="s">
        <v>115</v>
      </c>
      <c r="C138" s="36"/>
      <c r="D138" s="101"/>
      <c r="E138" s="36"/>
      <c r="F138" s="101"/>
      <c r="G138" s="101"/>
      <c r="H138" s="101"/>
      <c r="I138" s="180">
        <f t="shared" si="24"/>
        <v>0</v>
      </c>
    </row>
    <row r="139" spans="1:9" ht="25.5" customHeight="1">
      <c r="A139" s="25">
        <v>343</v>
      </c>
      <c r="B139" s="26" t="s">
        <v>116</v>
      </c>
      <c r="C139" s="36">
        <v>72000</v>
      </c>
      <c r="D139" s="101"/>
      <c r="E139" s="36"/>
      <c r="F139" s="101"/>
      <c r="G139" s="101"/>
      <c r="H139" s="101"/>
      <c r="I139" s="180">
        <f t="shared" si="24"/>
        <v>72000</v>
      </c>
    </row>
    <row r="140" spans="1:9" ht="25.5" customHeight="1">
      <c r="A140" s="25">
        <v>344</v>
      </c>
      <c r="B140" s="26" t="s">
        <v>324</v>
      </c>
      <c r="C140" s="36">
        <v>1508000</v>
      </c>
      <c r="D140" s="101"/>
      <c r="E140" s="36"/>
      <c r="F140" s="101"/>
      <c r="G140" s="101"/>
      <c r="H140" s="101"/>
      <c r="I140" s="180">
        <f t="shared" si="24"/>
        <v>1508000</v>
      </c>
    </row>
    <row r="141" spans="1:9" ht="25.5" customHeight="1">
      <c r="A141" s="25">
        <v>345</v>
      </c>
      <c r="B141" s="26" t="s">
        <v>117</v>
      </c>
      <c r="C141" s="36"/>
      <c r="D141" s="101"/>
      <c r="E141" s="36"/>
      <c r="F141" s="101"/>
      <c r="G141" s="101"/>
      <c r="H141" s="101"/>
      <c r="I141" s="180">
        <f t="shared" si="24"/>
        <v>0</v>
      </c>
    </row>
    <row r="142" spans="1:9" ht="25.5" customHeight="1">
      <c r="A142" s="25">
        <v>346</v>
      </c>
      <c r="B142" s="26" t="s">
        <v>118</v>
      </c>
      <c r="C142" s="36"/>
      <c r="D142" s="101"/>
      <c r="E142" s="36"/>
      <c r="F142" s="101"/>
      <c r="G142" s="101"/>
      <c r="H142" s="101"/>
      <c r="I142" s="180">
        <f t="shared" si="24"/>
        <v>0</v>
      </c>
    </row>
    <row r="143" spans="1:9" ht="25.5" customHeight="1">
      <c r="A143" s="25">
        <v>347</v>
      </c>
      <c r="B143" s="26" t="s">
        <v>119</v>
      </c>
      <c r="C143" s="36">
        <v>56300</v>
      </c>
      <c r="D143" s="101"/>
      <c r="E143" s="36"/>
      <c r="F143" s="101"/>
      <c r="G143" s="101"/>
      <c r="H143" s="101"/>
      <c r="I143" s="180">
        <f t="shared" si="24"/>
        <v>56300</v>
      </c>
    </row>
    <row r="144" spans="1:9" ht="25.5" customHeight="1">
      <c r="A144" s="25">
        <v>348</v>
      </c>
      <c r="B144" s="26" t="s">
        <v>120</v>
      </c>
      <c r="C144" s="36"/>
      <c r="D144" s="101"/>
      <c r="E144" s="36"/>
      <c r="F144" s="101"/>
      <c r="G144" s="101"/>
      <c r="H144" s="101"/>
      <c r="I144" s="180">
        <f t="shared" si="24"/>
        <v>0</v>
      </c>
    </row>
    <row r="145" spans="1:9" ht="25.5" customHeight="1">
      <c r="A145" s="25">
        <v>349</v>
      </c>
      <c r="B145" s="26" t="s">
        <v>121</v>
      </c>
      <c r="C145" s="36"/>
      <c r="D145" s="101"/>
      <c r="E145" s="36"/>
      <c r="F145" s="101"/>
      <c r="G145" s="101"/>
      <c r="H145" s="101"/>
      <c r="I145" s="180">
        <f t="shared" si="24"/>
        <v>0</v>
      </c>
    </row>
    <row r="146" spans="1:9" ht="25.5" customHeight="1">
      <c r="A146" s="29">
        <v>3500</v>
      </c>
      <c r="B146" s="24" t="s">
        <v>596</v>
      </c>
      <c r="C146" s="31">
        <f t="shared" ref="C146:H146" si="26">SUM(C147:C155)</f>
        <v>1643068</v>
      </c>
      <c r="D146" s="31">
        <f t="shared" si="26"/>
        <v>0</v>
      </c>
      <c r="E146" s="31">
        <f t="shared" si="26"/>
        <v>0</v>
      </c>
      <c r="F146" s="31">
        <f t="shared" si="26"/>
        <v>0</v>
      </c>
      <c r="G146" s="31">
        <f t="shared" si="26"/>
        <v>0</v>
      </c>
      <c r="H146" s="31">
        <f t="shared" si="26"/>
        <v>0</v>
      </c>
      <c r="I146" s="180">
        <f t="shared" si="24"/>
        <v>1643068</v>
      </c>
    </row>
    <row r="147" spans="1:9" ht="25.5" customHeight="1">
      <c r="A147" s="25">
        <v>351</v>
      </c>
      <c r="B147" s="26" t="s">
        <v>123</v>
      </c>
      <c r="C147" s="36">
        <v>76000</v>
      </c>
      <c r="D147" s="101"/>
      <c r="E147" s="36"/>
      <c r="F147" s="101"/>
      <c r="G147" s="101"/>
      <c r="H147" s="101"/>
      <c r="I147" s="180">
        <f t="shared" si="24"/>
        <v>76000</v>
      </c>
    </row>
    <row r="148" spans="1:9" ht="25.5" customHeight="1">
      <c r="A148" s="25">
        <v>352</v>
      </c>
      <c r="B148" s="26" t="s">
        <v>449</v>
      </c>
      <c r="C148" s="36">
        <v>72540</v>
      </c>
      <c r="D148" s="101"/>
      <c r="E148" s="36"/>
      <c r="F148" s="101"/>
      <c r="G148" s="101"/>
      <c r="H148" s="101"/>
      <c r="I148" s="180">
        <f t="shared" si="24"/>
        <v>72540</v>
      </c>
    </row>
    <row r="149" spans="1:9" ht="25.5" customHeight="1">
      <c r="A149" s="25">
        <v>353</v>
      </c>
      <c r="B149" s="26" t="s">
        <v>290</v>
      </c>
      <c r="C149" s="36">
        <v>406360</v>
      </c>
      <c r="D149" s="101"/>
      <c r="E149" s="36"/>
      <c r="F149" s="101"/>
      <c r="G149" s="101"/>
      <c r="H149" s="101"/>
      <c r="I149" s="180">
        <f t="shared" si="24"/>
        <v>406360</v>
      </c>
    </row>
    <row r="150" spans="1:9" ht="25.5" customHeight="1">
      <c r="A150" s="25">
        <v>354</v>
      </c>
      <c r="B150" s="26" t="s">
        <v>124</v>
      </c>
      <c r="C150" s="36"/>
      <c r="D150" s="101"/>
      <c r="E150" s="36"/>
      <c r="F150" s="101"/>
      <c r="G150" s="101"/>
      <c r="H150" s="101"/>
      <c r="I150" s="180">
        <f t="shared" si="24"/>
        <v>0</v>
      </c>
    </row>
    <row r="151" spans="1:9" ht="25.5" customHeight="1">
      <c r="A151" s="25">
        <v>355</v>
      </c>
      <c r="B151" s="26" t="s">
        <v>128</v>
      </c>
      <c r="C151" s="36">
        <v>990960</v>
      </c>
      <c r="D151" s="101"/>
      <c r="E151" s="36"/>
      <c r="F151" s="101"/>
      <c r="G151" s="101"/>
      <c r="H151" s="101"/>
      <c r="I151" s="180">
        <f t="shared" si="24"/>
        <v>990960</v>
      </c>
    </row>
    <row r="152" spans="1:9" ht="25.5" customHeight="1">
      <c r="A152" s="25">
        <v>356</v>
      </c>
      <c r="B152" s="26" t="s">
        <v>125</v>
      </c>
      <c r="C152" s="36"/>
      <c r="D152" s="101"/>
      <c r="E152" s="36"/>
      <c r="F152" s="101"/>
      <c r="G152" s="101"/>
      <c r="H152" s="101"/>
      <c r="I152" s="180">
        <f t="shared" si="24"/>
        <v>0</v>
      </c>
    </row>
    <row r="153" spans="1:9" ht="25.5" customHeight="1">
      <c r="A153" s="25">
        <v>357</v>
      </c>
      <c r="B153" s="26" t="s">
        <v>572</v>
      </c>
      <c r="C153" s="36">
        <v>71208</v>
      </c>
      <c r="D153" s="101"/>
      <c r="E153" s="36"/>
      <c r="F153" s="101"/>
      <c r="G153" s="101"/>
      <c r="H153" s="101"/>
      <c r="I153" s="180">
        <f t="shared" si="24"/>
        <v>71208</v>
      </c>
    </row>
    <row r="154" spans="1:9" ht="25.5" customHeight="1">
      <c r="A154" s="25">
        <v>358</v>
      </c>
      <c r="B154" s="26" t="s">
        <v>126</v>
      </c>
      <c r="C154" s="36">
        <v>20000</v>
      </c>
      <c r="D154" s="101"/>
      <c r="E154" s="36"/>
      <c r="F154" s="101"/>
      <c r="G154" s="101"/>
      <c r="H154" s="101"/>
      <c r="I154" s="180">
        <f t="shared" si="24"/>
        <v>20000</v>
      </c>
    </row>
    <row r="155" spans="1:9" ht="25.5" customHeight="1">
      <c r="A155" s="25">
        <v>359</v>
      </c>
      <c r="B155" s="26" t="s">
        <v>127</v>
      </c>
      <c r="C155" s="36">
        <v>6000</v>
      </c>
      <c r="D155" s="101"/>
      <c r="E155" s="36"/>
      <c r="F155" s="101"/>
      <c r="G155" s="101"/>
      <c r="H155" s="101"/>
      <c r="I155" s="180">
        <f t="shared" si="24"/>
        <v>6000</v>
      </c>
    </row>
    <row r="156" spans="1:9" ht="25.5" customHeight="1">
      <c r="A156" s="29">
        <v>3600</v>
      </c>
      <c r="B156" s="24" t="s">
        <v>129</v>
      </c>
      <c r="C156" s="31">
        <f t="shared" ref="C156:H156" si="27">SUM(C157:C163)</f>
        <v>691896</v>
      </c>
      <c r="D156" s="31">
        <f t="shared" si="27"/>
        <v>0</v>
      </c>
      <c r="E156" s="31">
        <f t="shared" si="27"/>
        <v>0</v>
      </c>
      <c r="F156" s="31">
        <f t="shared" si="27"/>
        <v>0</v>
      </c>
      <c r="G156" s="31">
        <f t="shared" si="27"/>
        <v>0</v>
      </c>
      <c r="H156" s="31">
        <f t="shared" si="27"/>
        <v>0</v>
      </c>
      <c r="I156" s="180">
        <f t="shared" si="24"/>
        <v>691896</v>
      </c>
    </row>
    <row r="157" spans="1:9" ht="25.5" customHeight="1">
      <c r="A157" s="25">
        <v>361</v>
      </c>
      <c r="B157" s="26" t="s">
        <v>450</v>
      </c>
      <c r="C157" s="36">
        <v>682624</v>
      </c>
      <c r="D157" s="101"/>
      <c r="E157" s="36"/>
      <c r="F157" s="101"/>
      <c r="G157" s="101"/>
      <c r="H157" s="101"/>
      <c r="I157" s="180">
        <f t="shared" si="24"/>
        <v>682624</v>
      </c>
    </row>
    <row r="158" spans="1:9" ht="25.5" customHeight="1">
      <c r="A158" s="25">
        <v>362</v>
      </c>
      <c r="B158" s="26" t="s">
        <v>451</v>
      </c>
      <c r="C158" s="36"/>
      <c r="D158" s="101"/>
      <c r="E158" s="36"/>
      <c r="F158" s="101"/>
      <c r="G158" s="101"/>
      <c r="H158" s="101"/>
      <c r="I158" s="180">
        <f t="shared" si="24"/>
        <v>0</v>
      </c>
    </row>
    <row r="159" spans="1:9" ht="25.5" customHeight="1">
      <c r="A159" s="25">
        <v>363</v>
      </c>
      <c r="B159" s="26" t="s">
        <v>325</v>
      </c>
      <c r="C159" s="36"/>
      <c r="D159" s="101"/>
      <c r="E159" s="36"/>
      <c r="F159" s="101"/>
      <c r="G159" s="101"/>
      <c r="H159" s="101"/>
      <c r="I159" s="180">
        <f t="shared" si="24"/>
        <v>0</v>
      </c>
    </row>
    <row r="160" spans="1:9" ht="25.5" customHeight="1">
      <c r="A160" s="25">
        <v>364</v>
      </c>
      <c r="B160" s="26" t="s">
        <v>130</v>
      </c>
      <c r="C160" s="36"/>
      <c r="D160" s="101"/>
      <c r="E160" s="36"/>
      <c r="F160" s="101"/>
      <c r="G160" s="101"/>
      <c r="H160" s="101"/>
      <c r="I160" s="180">
        <f t="shared" si="24"/>
        <v>0</v>
      </c>
    </row>
    <row r="161" spans="1:9" ht="25.5" customHeight="1">
      <c r="A161" s="25">
        <v>365</v>
      </c>
      <c r="B161" s="26" t="s">
        <v>326</v>
      </c>
      <c r="C161" s="36"/>
      <c r="D161" s="101"/>
      <c r="E161" s="101"/>
      <c r="F161" s="101"/>
      <c r="G161" s="101"/>
      <c r="H161" s="101"/>
      <c r="I161" s="180">
        <f t="shared" si="24"/>
        <v>0</v>
      </c>
    </row>
    <row r="162" spans="1:9" ht="25.5" customHeight="1">
      <c r="A162" s="25">
        <v>366</v>
      </c>
      <c r="B162" s="26" t="s">
        <v>131</v>
      </c>
      <c r="C162" s="36"/>
      <c r="D162" s="101"/>
      <c r="E162" s="101"/>
      <c r="F162" s="101"/>
      <c r="G162" s="101"/>
      <c r="H162" s="101"/>
      <c r="I162" s="180">
        <f t="shared" si="24"/>
        <v>0</v>
      </c>
    </row>
    <row r="163" spans="1:9" ht="25.5" customHeight="1">
      <c r="A163" s="25">
        <v>369</v>
      </c>
      <c r="B163" s="26" t="s">
        <v>132</v>
      </c>
      <c r="C163" s="36">
        <v>9272</v>
      </c>
      <c r="D163" s="101"/>
      <c r="E163" s="101"/>
      <c r="F163" s="101"/>
      <c r="G163" s="101"/>
      <c r="H163" s="101"/>
      <c r="I163" s="180">
        <f t="shared" si="24"/>
        <v>9272</v>
      </c>
    </row>
    <row r="164" spans="1:9" ht="25.5" customHeight="1">
      <c r="A164" s="29">
        <v>3700</v>
      </c>
      <c r="B164" s="24" t="s">
        <v>597</v>
      </c>
      <c r="C164" s="31">
        <f t="shared" ref="C164:H164" si="28">SUM(C165:C173)</f>
        <v>867836</v>
      </c>
      <c r="D164" s="31">
        <f t="shared" si="28"/>
        <v>0</v>
      </c>
      <c r="E164" s="31">
        <f t="shared" si="28"/>
        <v>0</v>
      </c>
      <c r="F164" s="31">
        <f t="shared" si="28"/>
        <v>0</v>
      </c>
      <c r="G164" s="31">
        <f t="shared" si="28"/>
        <v>0</v>
      </c>
      <c r="H164" s="31">
        <f t="shared" si="28"/>
        <v>0</v>
      </c>
      <c r="I164" s="180">
        <f t="shared" si="24"/>
        <v>867836</v>
      </c>
    </row>
    <row r="165" spans="1:9" ht="25.5" customHeight="1">
      <c r="A165" s="25">
        <v>371</v>
      </c>
      <c r="B165" s="26" t="s">
        <v>133</v>
      </c>
      <c r="C165" s="36"/>
      <c r="D165" s="101"/>
      <c r="E165" s="36"/>
      <c r="F165" s="101"/>
      <c r="G165" s="101"/>
      <c r="H165" s="101"/>
      <c r="I165" s="180">
        <f t="shared" si="24"/>
        <v>0</v>
      </c>
    </row>
    <row r="166" spans="1:9" ht="25.5" customHeight="1">
      <c r="A166" s="25">
        <v>372</v>
      </c>
      <c r="B166" s="26" t="s">
        <v>134</v>
      </c>
      <c r="C166" s="36"/>
      <c r="D166" s="101"/>
      <c r="E166" s="36"/>
      <c r="F166" s="101"/>
      <c r="G166" s="101"/>
      <c r="H166" s="101"/>
      <c r="I166" s="180">
        <f t="shared" si="24"/>
        <v>0</v>
      </c>
    </row>
    <row r="167" spans="1:9" ht="25.5" customHeight="1">
      <c r="A167" s="25">
        <v>373</v>
      </c>
      <c r="B167" s="26" t="s">
        <v>327</v>
      </c>
      <c r="C167" s="36"/>
      <c r="D167" s="101"/>
      <c r="E167" s="36"/>
      <c r="F167" s="101"/>
      <c r="G167" s="101"/>
      <c r="H167" s="101"/>
      <c r="I167" s="180">
        <f t="shared" si="24"/>
        <v>0</v>
      </c>
    </row>
    <row r="168" spans="1:9" ht="25.5" customHeight="1">
      <c r="A168" s="25">
        <v>374</v>
      </c>
      <c r="B168" s="26" t="s">
        <v>328</v>
      </c>
      <c r="C168" s="36"/>
      <c r="D168" s="101"/>
      <c r="E168" s="36"/>
      <c r="F168" s="101"/>
      <c r="G168" s="101"/>
      <c r="H168" s="101"/>
      <c r="I168" s="180">
        <f t="shared" si="24"/>
        <v>0</v>
      </c>
    </row>
    <row r="169" spans="1:9" ht="25.5" customHeight="1">
      <c r="A169" s="25">
        <v>375</v>
      </c>
      <c r="B169" s="26" t="s">
        <v>135</v>
      </c>
      <c r="C169" s="36">
        <v>852836</v>
      </c>
      <c r="D169" s="101"/>
      <c r="E169" s="36"/>
      <c r="F169" s="101"/>
      <c r="G169" s="101"/>
      <c r="H169" s="101"/>
      <c r="I169" s="180">
        <f t="shared" si="24"/>
        <v>852836</v>
      </c>
    </row>
    <row r="170" spans="1:9" ht="25.5" customHeight="1">
      <c r="A170" s="25">
        <v>376</v>
      </c>
      <c r="B170" s="26" t="s">
        <v>136</v>
      </c>
      <c r="C170" s="36"/>
      <c r="D170" s="101"/>
      <c r="E170" s="36"/>
      <c r="F170" s="101"/>
      <c r="G170" s="101"/>
      <c r="H170" s="101"/>
      <c r="I170" s="180">
        <f t="shared" si="24"/>
        <v>0</v>
      </c>
    </row>
    <row r="171" spans="1:9" ht="25.5" customHeight="1">
      <c r="A171" s="25">
        <v>377</v>
      </c>
      <c r="B171" s="26" t="s">
        <v>137</v>
      </c>
      <c r="C171" s="36"/>
      <c r="D171" s="101"/>
      <c r="E171" s="36"/>
      <c r="F171" s="101"/>
      <c r="G171" s="101"/>
      <c r="H171" s="101"/>
      <c r="I171" s="180">
        <f t="shared" si="24"/>
        <v>0</v>
      </c>
    </row>
    <row r="172" spans="1:9" ht="25.5" customHeight="1">
      <c r="A172" s="25">
        <v>378</v>
      </c>
      <c r="B172" s="26" t="s">
        <v>291</v>
      </c>
      <c r="C172" s="36"/>
      <c r="D172" s="101"/>
      <c r="E172" s="36"/>
      <c r="F172" s="101"/>
      <c r="G172" s="101"/>
      <c r="H172" s="101"/>
      <c r="I172" s="180">
        <f t="shared" si="24"/>
        <v>0</v>
      </c>
    </row>
    <row r="173" spans="1:9" ht="25.5" customHeight="1">
      <c r="A173" s="25">
        <v>379</v>
      </c>
      <c r="B173" s="26" t="s">
        <v>292</v>
      </c>
      <c r="C173" s="36">
        <v>15000</v>
      </c>
      <c r="D173" s="101"/>
      <c r="E173" s="36"/>
      <c r="F173" s="101"/>
      <c r="G173" s="101"/>
      <c r="H173" s="101"/>
      <c r="I173" s="180">
        <f t="shared" si="24"/>
        <v>15000</v>
      </c>
    </row>
    <row r="174" spans="1:9" ht="25.5" customHeight="1">
      <c r="A174" s="29">
        <v>3800</v>
      </c>
      <c r="B174" s="24" t="s">
        <v>138</v>
      </c>
      <c r="C174" s="31">
        <f t="shared" ref="C174:H174" si="29">SUM(C175:C179)</f>
        <v>2215263</v>
      </c>
      <c r="D174" s="31">
        <f t="shared" si="29"/>
        <v>0</v>
      </c>
      <c r="E174" s="31">
        <f t="shared" si="29"/>
        <v>0</v>
      </c>
      <c r="F174" s="31">
        <f t="shared" si="29"/>
        <v>0</v>
      </c>
      <c r="G174" s="31">
        <f t="shared" si="29"/>
        <v>0</v>
      </c>
      <c r="H174" s="31">
        <f t="shared" si="29"/>
        <v>0</v>
      </c>
      <c r="I174" s="180">
        <f t="shared" si="24"/>
        <v>2215263</v>
      </c>
    </row>
    <row r="175" spans="1:9" ht="25.5" customHeight="1">
      <c r="A175" s="25">
        <v>381</v>
      </c>
      <c r="B175" s="26" t="s">
        <v>293</v>
      </c>
      <c r="C175" s="36">
        <v>685287</v>
      </c>
      <c r="D175" s="101"/>
      <c r="E175" s="101"/>
      <c r="F175" s="101"/>
      <c r="G175" s="101"/>
      <c r="H175" s="101"/>
      <c r="I175" s="180">
        <f t="shared" si="24"/>
        <v>685287</v>
      </c>
    </row>
    <row r="176" spans="1:9" ht="25.5" customHeight="1">
      <c r="A176" s="25">
        <v>382</v>
      </c>
      <c r="B176" s="26" t="s">
        <v>141</v>
      </c>
      <c r="C176" s="36">
        <v>971976</v>
      </c>
      <c r="D176" s="101"/>
      <c r="E176" s="101"/>
      <c r="F176" s="101"/>
      <c r="G176" s="101"/>
      <c r="H176" s="101"/>
      <c r="I176" s="180">
        <f t="shared" si="24"/>
        <v>971976</v>
      </c>
    </row>
    <row r="177" spans="1:11" ht="25.5" customHeight="1">
      <c r="A177" s="25">
        <v>383</v>
      </c>
      <c r="B177" s="26" t="s">
        <v>139</v>
      </c>
      <c r="C177" s="36">
        <v>110000</v>
      </c>
      <c r="D177" s="101"/>
      <c r="E177" s="101"/>
      <c r="F177" s="101"/>
      <c r="G177" s="101"/>
      <c r="H177" s="101"/>
      <c r="I177" s="180">
        <f t="shared" si="24"/>
        <v>110000</v>
      </c>
    </row>
    <row r="178" spans="1:11" ht="25.5" customHeight="1">
      <c r="A178" s="25">
        <v>384</v>
      </c>
      <c r="B178" s="26" t="s">
        <v>312</v>
      </c>
      <c r="C178" s="36">
        <v>30000</v>
      </c>
      <c r="D178" s="101"/>
      <c r="E178" s="101"/>
      <c r="F178" s="101"/>
      <c r="G178" s="101"/>
      <c r="H178" s="101"/>
      <c r="I178" s="180">
        <f t="shared" si="24"/>
        <v>30000</v>
      </c>
    </row>
    <row r="179" spans="1:11" ht="25.5" customHeight="1">
      <c r="A179" s="25">
        <v>385</v>
      </c>
      <c r="B179" s="26" t="s">
        <v>140</v>
      </c>
      <c r="C179" s="36">
        <v>418000</v>
      </c>
      <c r="D179" s="101"/>
      <c r="E179" s="101"/>
      <c r="F179" s="101"/>
      <c r="G179" s="101"/>
      <c r="H179" s="101"/>
      <c r="I179" s="180">
        <f t="shared" si="24"/>
        <v>418000</v>
      </c>
    </row>
    <row r="180" spans="1:11" ht="25.5" customHeight="1">
      <c r="A180" s="29">
        <v>3900</v>
      </c>
      <c r="B180" s="24" t="s">
        <v>142</v>
      </c>
      <c r="C180" s="31">
        <f t="shared" ref="C180:H180" si="30">SUM(C181:C189)</f>
        <v>6683000</v>
      </c>
      <c r="D180" s="31">
        <f t="shared" si="30"/>
        <v>0</v>
      </c>
      <c r="E180" s="31">
        <f t="shared" si="30"/>
        <v>0</v>
      </c>
      <c r="F180" s="31">
        <f t="shared" si="30"/>
        <v>0</v>
      </c>
      <c r="G180" s="31">
        <f t="shared" si="30"/>
        <v>0</v>
      </c>
      <c r="H180" s="31">
        <f t="shared" si="30"/>
        <v>0</v>
      </c>
      <c r="I180" s="180">
        <f t="shared" si="24"/>
        <v>6683000</v>
      </c>
    </row>
    <row r="181" spans="1:11" ht="25.5" customHeight="1">
      <c r="A181" s="25">
        <v>391</v>
      </c>
      <c r="B181" s="26" t="s">
        <v>143</v>
      </c>
      <c r="C181" s="36"/>
      <c r="D181" s="101"/>
      <c r="E181" s="36"/>
      <c r="F181" s="101"/>
      <c r="G181" s="101"/>
      <c r="H181" s="101"/>
      <c r="I181" s="180">
        <f t="shared" si="24"/>
        <v>0</v>
      </c>
    </row>
    <row r="182" spans="1:11" ht="25.5" customHeight="1">
      <c r="A182" s="25">
        <v>392</v>
      </c>
      <c r="B182" s="26" t="s">
        <v>144</v>
      </c>
      <c r="C182" s="36">
        <v>6133000</v>
      </c>
      <c r="D182" s="101"/>
      <c r="E182" s="36"/>
      <c r="F182" s="101"/>
      <c r="G182" s="101"/>
      <c r="H182" s="101"/>
      <c r="I182" s="180">
        <f t="shared" si="24"/>
        <v>6133000</v>
      </c>
    </row>
    <row r="183" spans="1:11" ht="25.5" customHeight="1">
      <c r="A183" s="25">
        <v>393</v>
      </c>
      <c r="B183" s="26" t="s">
        <v>147</v>
      </c>
      <c r="C183" s="36"/>
      <c r="D183" s="101"/>
      <c r="E183" s="36"/>
      <c r="F183" s="101"/>
      <c r="G183" s="101"/>
      <c r="H183" s="101"/>
      <c r="I183" s="180">
        <f t="shared" si="24"/>
        <v>0</v>
      </c>
    </row>
    <row r="184" spans="1:11" ht="25.5" customHeight="1">
      <c r="A184" s="25">
        <v>394</v>
      </c>
      <c r="B184" s="110" t="s">
        <v>754</v>
      </c>
      <c r="C184" s="36"/>
      <c r="D184" s="101"/>
      <c r="E184" s="36"/>
      <c r="F184" s="101"/>
      <c r="G184" s="101"/>
      <c r="H184" s="101"/>
      <c r="I184" s="180">
        <f t="shared" si="24"/>
        <v>0</v>
      </c>
    </row>
    <row r="185" spans="1:11" ht="25.5" customHeight="1">
      <c r="A185" s="25">
        <v>395</v>
      </c>
      <c r="B185" s="26" t="s">
        <v>145</v>
      </c>
      <c r="C185" s="36"/>
      <c r="D185" s="101"/>
      <c r="E185" s="36"/>
      <c r="F185" s="101"/>
      <c r="G185" s="101"/>
      <c r="H185" s="101"/>
      <c r="I185" s="180">
        <f t="shared" si="24"/>
        <v>0</v>
      </c>
    </row>
    <row r="186" spans="1:11" ht="25.5" customHeight="1">
      <c r="A186" s="25">
        <v>396</v>
      </c>
      <c r="B186" s="26" t="s">
        <v>146</v>
      </c>
      <c r="C186" s="36">
        <v>550000</v>
      </c>
      <c r="D186" s="101"/>
      <c r="E186" s="36"/>
      <c r="F186" s="101"/>
      <c r="G186" s="101"/>
      <c r="H186" s="101"/>
      <c r="I186" s="180">
        <f t="shared" si="24"/>
        <v>550000</v>
      </c>
    </row>
    <row r="187" spans="1:11" s="107" customFormat="1" ht="25.5" customHeight="1">
      <c r="A187" s="25">
        <v>397</v>
      </c>
      <c r="B187" s="26" t="s">
        <v>755</v>
      </c>
      <c r="C187" s="36"/>
      <c r="D187" s="101"/>
      <c r="E187" s="101"/>
      <c r="F187" s="101"/>
      <c r="G187" s="101"/>
      <c r="H187" s="101"/>
      <c r="I187" s="180">
        <f t="shared" si="24"/>
        <v>0</v>
      </c>
      <c r="K187"/>
    </row>
    <row r="188" spans="1:11" s="107" customFormat="1" ht="25.5" customHeight="1">
      <c r="A188" s="25">
        <v>398</v>
      </c>
      <c r="B188" s="26" t="s">
        <v>752</v>
      </c>
      <c r="C188" s="36"/>
      <c r="D188" s="101"/>
      <c r="E188" s="36"/>
      <c r="F188" s="101"/>
      <c r="G188" s="101"/>
      <c r="H188" s="101"/>
      <c r="I188" s="180">
        <f t="shared" si="24"/>
        <v>0</v>
      </c>
      <c r="K188"/>
    </row>
    <row r="189" spans="1:11" ht="25.5" customHeight="1">
      <c r="A189" s="25">
        <v>399</v>
      </c>
      <c r="B189" s="26" t="s">
        <v>148</v>
      </c>
      <c r="C189" s="36"/>
      <c r="D189" s="101"/>
      <c r="E189" s="36"/>
      <c r="F189" s="101"/>
      <c r="G189" s="101"/>
      <c r="H189" s="101"/>
      <c r="I189" s="180">
        <f t="shared" si="24"/>
        <v>0</v>
      </c>
      <c r="K189" s="107"/>
    </row>
    <row r="190" spans="1:11" ht="25.5" customHeight="1">
      <c r="A190" s="111">
        <v>4000</v>
      </c>
      <c r="B190" s="28" t="s">
        <v>149</v>
      </c>
      <c r="C190" s="33">
        <f t="shared" ref="C190:H190" si="31">C191+C201+C207+C217+C226+C230+C245+C237+C239</f>
        <v>22393117</v>
      </c>
      <c r="D190" s="33">
        <f t="shared" si="31"/>
        <v>0</v>
      </c>
      <c r="E190" s="33">
        <f t="shared" si="31"/>
        <v>0</v>
      </c>
      <c r="F190" s="33">
        <f t="shared" si="31"/>
        <v>0</v>
      </c>
      <c r="G190" s="33">
        <f t="shared" si="31"/>
        <v>0</v>
      </c>
      <c r="H190" s="33">
        <f t="shared" si="31"/>
        <v>0</v>
      </c>
      <c r="I190" s="180">
        <f t="shared" si="24"/>
        <v>22393117</v>
      </c>
      <c r="K190" s="107"/>
    </row>
    <row r="191" spans="1:11" ht="25.5" customHeight="1">
      <c r="A191" s="112">
        <v>4100</v>
      </c>
      <c r="B191" s="30" t="s">
        <v>349</v>
      </c>
      <c r="C191" s="31">
        <f t="shared" ref="C191:H191" si="32">SUM(C192:C200)</f>
        <v>0</v>
      </c>
      <c r="D191" s="31">
        <f t="shared" si="32"/>
        <v>0</v>
      </c>
      <c r="E191" s="31">
        <f t="shared" si="32"/>
        <v>0</v>
      </c>
      <c r="F191" s="31">
        <f t="shared" si="32"/>
        <v>0</v>
      </c>
      <c r="G191" s="31">
        <f t="shared" si="32"/>
        <v>0</v>
      </c>
      <c r="H191" s="31">
        <f t="shared" si="32"/>
        <v>0</v>
      </c>
      <c r="I191" s="180">
        <f t="shared" si="24"/>
        <v>0</v>
      </c>
    </row>
    <row r="192" spans="1:11" ht="25.5" customHeight="1">
      <c r="A192" s="25">
        <v>411</v>
      </c>
      <c r="B192" s="26" t="s">
        <v>150</v>
      </c>
      <c r="C192" s="101"/>
      <c r="D192" s="101"/>
      <c r="E192" s="101"/>
      <c r="F192" s="101"/>
      <c r="G192" s="101"/>
      <c r="H192" s="101"/>
      <c r="I192" s="180">
        <f t="shared" si="24"/>
        <v>0</v>
      </c>
    </row>
    <row r="193" spans="1:9" ht="25.5" customHeight="1">
      <c r="A193" s="25">
        <v>412</v>
      </c>
      <c r="B193" s="26" t="s">
        <v>151</v>
      </c>
      <c r="C193" s="101"/>
      <c r="D193" s="101"/>
      <c r="E193" s="101"/>
      <c r="F193" s="101"/>
      <c r="G193" s="101"/>
      <c r="H193" s="101"/>
      <c r="I193" s="180">
        <f t="shared" si="24"/>
        <v>0</v>
      </c>
    </row>
    <row r="194" spans="1:9" ht="25.5" customHeight="1">
      <c r="A194" s="25">
        <v>413</v>
      </c>
      <c r="B194" s="26" t="s">
        <v>152</v>
      </c>
      <c r="C194" s="101"/>
      <c r="D194" s="101"/>
      <c r="E194" s="101"/>
      <c r="F194" s="101"/>
      <c r="G194" s="101"/>
      <c r="H194" s="101"/>
      <c r="I194" s="180">
        <f t="shared" si="24"/>
        <v>0</v>
      </c>
    </row>
    <row r="195" spans="1:9" ht="25.5" customHeight="1">
      <c r="A195" s="25">
        <v>414</v>
      </c>
      <c r="B195" s="26" t="s">
        <v>329</v>
      </c>
      <c r="C195" s="101"/>
      <c r="D195" s="101"/>
      <c r="E195" s="101"/>
      <c r="F195" s="101"/>
      <c r="G195" s="101"/>
      <c r="H195" s="101"/>
      <c r="I195" s="180">
        <f t="shared" si="24"/>
        <v>0</v>
      </c>
    </row>
    <row r="196" spans="1:9" ht="25.5" customHeight="1">
      <c r="A196" s="25">
        <v>415</v>
      </c>
      <c r="B196" s="26" t="s">
        <v>294</v>
      </c>
      <c r="C196" s="101"/>
      <c r="D196" s="101"/>
      <c r="E196" s="101"/>
      <c r="F196" s="101"/>
      <c r="G196" s="101"/>
      <c r="H196" s="101"/>
      <c r="I196" s="180">
        <f t="shared" ref="I196:I227" si="33">C196+D196+E196+F196+H196+G196</f>
        <v>0</v>
      </c>
    </row>
    <row r="197" spans="1:9" ht="25.5" customHeight="1">
      <c r="A197" s="25">
        <v>416</v>
      </c>
      <c r="B197" s="26" t="s">
        <v>153</v>
      </c>
      <c r="C197" s="101"/>
      <c r="D197" s="101"/>
      <c r="E197" s="101"/>
      <c r="F197" s="101"/>
      <c r="G197" s="101"/>
      <c r="H197" s="101"/>
      <c r="I197" s="180">
        <f t="shared" si="33"/>
        <v>0</v>
      </c>
    </row>
    <row r="198" spans="1:9" ht="25.5" customHeight="1">
      <c r="A198" s="25">
        <v>417</v>
      </c>
      <c r="B198" s="26" t="s">
        <v>154</v>
      </c>
      <c r="C198" s="101"/>
      <c r="D198" s="101"/>
      <c r="E198" s="101"/>
      <c r="F198" s="101"/>
      <c r="G198" s="101"/>
      <c r="H198" s="101"/>
      <c r="I198" s="180">
        <f t="shared" si="33"/>
        <v>0</v>
      </c>
    </row>
    <row r="199" spans="1:9" ht="25.5" customHeight="1">
      <c r="A199" s="25">
        <v>418</v>
      </c>
      <c r="B199" s="26" t="s">
        <v>155</v>
      </c>
      <c r="C199" s="101"/>
      <c r="D199" s="101"/>
      <c r="E199" s="101"/>
      <c r="F199" s="101"/>
      <c r="G199" s="101"/>
      <c r="H199" s="101"/>
      <c r="I199" s="180">
        <f t="shared" si="33"/>
        <v>0</v>
      </c>
    </row>
    <row r="200" spans="1:9" ht="25.5" customHeight="1">
      <c r="A200" s="25">
        <v>419</v>
      </c>
      <c r="B200" s="26" t="s">
        <v>458</v>
      </c>
      <c r="C200" s="101"/>
      <c r="D200" s="101"/>
      <c r="E200" s="101"/>
      <c r="F200" s="101"/>
      <c r="G200" s="101"/>
      <c r="H200" s="101"/>
      <c r="I200" s="180">
        <f t="shared" si="33"/>
        <v>0</v>
      </c>
    </row>
    <row r="201" spans="1:9" ht="25.5" customHeight="1">
      <c r="A201" s="29">
        <v>4200</v>
      </c>
      <c r="B201" s="24" t="s">
        <v>452</v>
      </c>
      <c r="C201" s="31">
        <f t="shared" ref="C201:H201" si="34">SUM(C202:C206)</f>
        <v>0</v>
      </c>
      <c r="D201" s="31">
        <f t="shared" si="34"/>
        <v>0</v>
      </c>
      <c r="E201" s="31">
        <f t="shared" si="34"/>
        <v>0</v>
      </c>
      <c r="F201" s="31">
        <f t="shared" si="34"/>
        <v>0</v>
      </c>
      <c r="G201" s="31">
        <f t="shared" si="34"/>
        <v>0</v>
      </c>
      <c r="H201" s="31">
        <f t="shared" si="34"/>
        <v>0</v>
      </c>
      <c r="I201" s="180">
        <f t="shared" si="33"/>
        <v>0</v>
      </c>
    </row>
    <row r="202" spans="1:9" ht="25.5" customHeight="1">
      <c r="A202" s="25">
        <v>421</v>
      </c>
      <c r="B202" s="26" t="s">
        <v>453</v>
      </c>
      <c r="C202" s="36"/>
      <c r="D202" s="101"/>
      <c r="E202" s="101"/>
      <c r="F202" s="101"/>
      <c r="G202" s="101"/>
      <c r="H202" s="101"/>
      <c r="I202" s="180">
        <f t="shared" si="33"/>
        <v>0</v>
      </c>
    </row>
    <row r="203" spans="1:9" ht="25.5" customHeight="1">
      <c r="A203" s="25">
        <v>422</v>
      </c>
      <c r="B203" s="26" t="s">
        <v>330</v>
      </c>
      <c r="C203" s="101"/>
      <c r="D203" s="101"/>
      <c r="E203" s="101"/>
      <c r="F203" s="101"/>
      <c r="G203" s="101"/>
      <c r="H203" s="101"/>
      <c r="I203" s="180">
        <f t="shared" si="33"/>
        <v>0</v>
      </c>
    </row>
    <row r="204" spans="1:9" ht="25.5" customHeight="1">
      <c r="A204" s="25">
        <v>423</v>
      </c>
      <c r="B204" s="26" t="s">
        <v>454</v>
      </c>
      <c r="C204" s="101"/>
      <c r="D204" s="101"/>
      <c r="E204" s="101"/>
      <c r="F204" s="101"/>
      <c r="G204" s="101"/>
      <c r="H204" s="101"/>
      <c r="I204" s="180">
        <f t="shared" si="33"/>
        <v>0</v>
      </c>
    </row>
    <row r="205" spans="1:9" ht="25.5" customHeight="1">
      <c r="A205" s="25">
        <v>424</v>
      </c>
      <c r="B205" s="26" t="s">
        <v>455</v>
      </c>
      <c r="C205" s="101"/>
      <c r="D205" s="101"/>
      <c r="E205" s="101"/>
      <c r="F205" s="101"/>
      <c r="G205" s="101"/>
      <c r="H205" s="101"/>
      <c r="I205" s="180">
        <f t="shared" si="33"/>
        <v>0</v>
      </c>
    </row>
    <row r="206" spans="1:9" ht="25.5" customHeight="1">
      <c r="A206" s="25">
        <v>425</v>
      </c>
      <c r="B206" s="26" t="s">
        <v>331</v>
      </c>
      <c r="C206" s="101"/>
      <c r="D206" s="101"/>
      <c r="E206" s="101"/>
      <c r="F206" s="101"/>
      <c r="G206" s="101"/>
      <c r="H206" s="101"/>
      <c r="I206" s="180">
        <f t="shared" si="33"/>
        <v>0</v>
      </c>
    </row>
    <row r="207" spans="1:9" ht="25.5" customHeight="1">
      <c r="A207" s="29">
        <v>4300</v>
      </c>
      <c r="B207" s="24" t="s">
        <v>156</v>
      </c>
      <c r="C207" s="31">
        <f t="shared" ref="C207:H207" si="35">SUM(C208:C216)</f>
        <v>0</v>
      </c>
      <c r="D207" s="31">
        <f t="shared" si="35"/>
        <v>0</v>
      </c>
      <c r="E207" s="31">
        <f t="shared" si="35"/>
        <v>0</v>
      </c>
      <c r="F207" s="31">
        <f t="shared" si="35"/>
        <v>0</v>
      </c>
      <c r="G207" s="31">
        <f t="shared" si="35"/>
        <v>0</v>
      </c>
      <c r="H207" s="31">
        <f t="shared" si="35"/>
        <v>0</v>
      </c>
      <c r="I207" s="180">
        <f t="shared" si="33"/>
        <v>0</v>
      </c>
    </row>
    <row r="208" spans="1:9" ht="25.5" customHeight="1">
      <c r="A208" s="25">
        <v>431</v>
      </c>
      <c r="B208" s="26" t="s">
        <v>157</v>
      </c>
      <c r="C208" s="101"/>
      <c r="D208" s="101"/>
      <c r="E208" s="101"/>
      <c r="F208" s="101"/>
      <c r="G208" s="101"/>
      <c r="H208" s="101"/>
      <c r="I208" s="180">
        <f t="shared" si="33"/>
        <v>0</v>
      </c>
    </row>
    <row r="209" spans="1:11" ht="25.5" customHeight="1">
      <c r="A209" s="25">
        <v>432</v>
      </c>
      <c r="B209" s="26" t="s">
        <v>158</v>
      </c>
      <c r="C209" s="101"/>
      <c r="D209" s="101"/>
      <c r="E209" s="101"/>
      <c r="F209" s="101"/>
      <c r="G209" s="101"/>
      <c r="H209" s="101"/>
      <c r="I209" s="180">
        <f t="shared" si="33"/>
        <v>0</v>
      </c>
    </row>
    <row r="210" spans="1:11" ht="25.5" customHeight="1">
      <c r="A210" s="25">
        <v>433</v>
      </c>
      <c r="B210" s="26" t="s">
        <v>159</v>
      </c>
      <c r="C210" s="101"/>
      <c r="D210" s="101"/>
      <c r="E210" s="101"/>
      <c r="F210" s="101"/>
      <c r="G210" s="101"/>
      <c r="H210" s="101"/>
      <c r="I210" s="180">
        <f t="shared" si="33"/>
        <v>0</v>
      </c>
    </row>
    <row r="211" spans="1:11" ht="25.5" customHeight="1">
      <c r="A211" s="25">
        <v>434</v>
      </c>
      <c r="B211" s="26" t="s">
        <v>457</v>
      </c>
      <c r="C211" s="101"/>
      <c r="D211" s="101"/>
      <c r="E211" s="101"/>
      <c r="F211" s="101"/>
      <c r="G211" s="101"/>
      <c r="H211" s="101"/>
      <c r="I211" s="180">
        <f t="shared" si="33"/>
        <v>0</v>
      </c>
    </row>
    <row r="212" spans="1:11" ht="25.5" customHeight="1">
      <c r="A212" s="25">
        <v>435</v>
      </c>
      <c r="B212" s="26" t="s">
        <v>456</v>
      </c>
      <c r="C212" s="101"/>
      <c r="D212" s="101"/>
      <c r="E212" s="101"/>
      <c r="F212" s="101"/>
      <c r="G212" s="101"/>
      <c r="H212" s="101"/>
      <c r="I212" s="180">
        <f t="shared" si="33"/>
        <v>0</v>
      </c>
    </row>
    <row r="213" spans="1:11" ht="25.5" customHeight="1">
      <c r="A213" s="25">
        <v>436</v>
      </c>
      <c r="B213" s="26" t="s">
        <v>160</v>
      </c>
      <c r="C213" s="101"/>
      <c r="D213" s="101"/>
      <c r="E213" s="101"/>
      <c r="F213" s="101"/>
      <c r="G213" s="101"/>
      <c r="H213" s="101"/>
      <c r="I213" s="180">
        <f t="shared" si="33"/>
        <v>0</v>
      </c>
    </row>
    <row r="214" spans="1:11" ht="25.5" customHeight="1">
      <c r="A214" s="25">
        <v>437</v>
      </c>
      <c r="B214" s="26" t="s">
        <v>161</v>
      </c>
      <c r="C214" s="101"/>
      <c r="D214" s="101"/>
      <c r="E214" s="101"/>
      <c r="F214" s="101"/>
      <c r="G214" s="101"/>
      <c r="H214" s="101"/>
      <c r="I214" s="180">
        <f t="shared" si="33"/>
        <v>0</v>
      </c>
    </row>
    <row r="215" spans="1:11" s="107" customFormat="1" ht="25.5" customHeight="1">
      <c r="A215" s="25">
        <v>438</v>
      </c>
      <c r="B215" s="26" t="s">
        <v>745</v>
      </c>
      <c r="C215" s="101"/>
      <c r="D215" s="101"/>
      <c r="E215" s="101"/>
      <c r="F215" s="101"/>
      <c r="G215" s="101"/>
      <c r="H215" s="101"/>
      <c r="I215" s="180">
        <f t="shared" si="33"/>
        <v>0</v>
      </c>
      <c r="K215"/>
    </row>
    <row r="216" spans="1:11" s="107" customFormat="1" ht="25.5" customHeight="1">
      <c r="A216" s="25">
        <v>439</v>
      </c>
      <c r="B216" s="26" t="s">
        <v>555</v>
      </c>
      <c r="C216" s="101"/>
      <c r="D216" s="101"/>
      <c r="E216" s="101"/>
      <c r="F216" s="101"/>
      <c r="G216" s="101"/>
      <c r="H216" s="101"/>
      <c r="I216" s="180">
        <f t="shared" si="33"/>
        <v>0</v>
      </c>
      <c r="K216"/>
    </row>
    <row r="217" spans="1:11" ht="25.5" customHeight="1">
      <c r="A217" s="29">
        <v>4400</v>
      </c>
      <c r="B217" s="24" t="s">
        <v>162</v>
      </c>
      <c r="C217" s="31">
        <f t="shared" ref="C217:H217" si="36">SUM(C218:C225)</f>
        <v>16080807</v>
      </c>
      <c r="D217" s="31">
        <f t="shared" si="36"/>
        <v>0</v>
      </c>
      <c r="E217" s="31">
        <f t="shared" si="36"/>
        <v>0</v>
      </c>
      <c r="F217" s="31">
        <f t="shared" si="36"/>
        <v>0</v>
      </c>
      <c r="G217" s="31">
        <f t="shared" si="36"/>
        <v>0</v>
      </c>
      <c r="H217" s="31">
        <f t="shared" si="36"/>
        <v>0</v>
      </c>
      <c r="I217" s="180">
        <f t="shared" si="33"/>
        <v>16080807</v>
      </c>
      <c r="K217" s="107"/>
    </row>
    <row r="218" spans="1:11" ht="25.5" customHeight="1">
      <c r="A218" s="25">
        <v>441</v>
      </c>
      <c r="B218" s="26" t="s">
        <v>163</v>
      </c>
      <c r="C218" s="36">
        <v>3156600</v>
      </c>
      <c r="D218" s="101"/>
      <c r="E218" s="101"/>
      <c r="F218" s="36"/>
      <c r="G218" s="36"/>
      <c r="H218" s="36"/>
      <c r="I218" s="180">
        <f t="shared" si="33"/>
        <v>3156600</v>
      </c>
      <c r="K218" s="107"/>
    </row>
    <row r="219" spans="1:11" ht="25.5" customHeight="1">
      <c r="A219" s="25">
        <v>442</v>
      </c>
      <c r="B219" s="26" t="s">
        <v>164</v>
      </c>
      <c r="C219" s="36">
        <v>422776</v>
      </c>
      <c r="D219" s="101"/>
      <c r="E219" s="101"/>
      <c r="F219" s="36"/>
      <c r="G219" s="36"/>
      <c r="H219" s="36"/>
      <c r="I219" s="180">
        <f t="shared" si="33"/>
        <v>422776</v>
      </c>
    </row>
    <row r="220" spans="1:11" ht="25.5" customHeight="1">
      <c r="A220" s="25">
        <v>443</v>
      </c>
      <c r="B220" s="26" t="s">
        <v>295</v>
      </c>
      <c r="C220" s="36">
        <v>804144</v>
      </c>
      <c r="D220" s="101"/>
      <c r="E220" s="101"/>
      <c r="F220" s="36"/>
      <c r="G220" s="36"/>
      <c r="H220" s="36"/>
      <c r="I220" s="180">
        <f t="shared" si="33"/>
        <v>804144</v>
      </c>
    </row>
    <row r="221" spans="1:11" ht="25.5" customHeight="1">
      <c r="A221" s="25">
        <v>444</v>
      </c>
      <c r="B221" s="26" t="s">
        <v>332</v>
      </c>
      <c r="C221" s="36"/>
      <c r="D221" s="101"/>
      <c r="E221" s="101"/>
      <c r="F221" s="36"/>
      <c r="G221" s="36"/>
      <c r="H221" s="36"/>
      <c r="I221" s="180">
        <f t="shared" si="33"/>
        <v>0</v>
      </c>
    </row>
    <row r="222" spans="1:11" ht="25.5" customHeight="1">
      <c r="A222" s="25">
        <v>445</v>
      </c>
      <c r="B222" s="26" t="s">
        <v>459</v>
      </c>
      <c r="C222" s="36">
        <v>11697287</v>
      </c>
      <c r="D222" s="101"/>
      <c r="E222" s="101"/>
      <c r="F222" s="36"/>
      <c r="G222" s="36"/>
      <c r="H222" s="36"/>
      <c r="I222" s="180">
        <f t="shared" si="33"/>
        <v>11697287</v>
      </c>
    </row>
    <row r="223" spans="1:11" ht="25.5" customHeight="1">
      <c r="A223" s="25">
        <v>446</v>
      </c>
      <c r="B223" s="26" t="s">
        <v>296</v>
      </c>
      <c r="C223" s="36"/>
      <c r="D223" s="101"/>
      <c r="E223" s="101"/>
      <c r="F223" s="36"/>
      <c r="G223" s="36"/>
      <c r="H223" s="36"/>
      <c r="I223" s="180">
        <f t="shared" si="33"/>
        <v>0</v>
      </c>
    </row>
    <row r="224" spans="1:11" ht="25.5" customHeight="1">
      <c r="A224" s="25">
        <v>447</v>
      </c>
      <c r="B224" s="26" t="s">
        <v>573</v>
      </c>
      <c r="C224" s="36"/>
      <c r="D224" s="101"/>
      <c r="E224" s="101"/>
      <c r="F224" s="36"/>
      <c r="G224" s="36"/>
      <c r="H224" s="36"/>
      <c r="I224" s="180">
        <f t="shared" si="33"/>
        <v>0</v>
      </c>
    </row>
    <row r="225" spans="1:11" ht="25.5" customHeight="1">
      <c r="A225" s="25">
        <v>448</v>
      </c>
      <c r="B225" s="26" t="s">
        <v>165</v>
      </c>
      <c r="C225" s="36"/>
      <c r="D225" s="101"/>
      <c r="E225" s="101"/>
      <c r="F225" s="36"/>
      <c r="G225" s="36"/>
      <c r="H225" s="36"/>
      <c r="I225" s="180">
        <f t="shared" si="33"/>
        <v>0</v>
      </c>
    </row>
    <row r="226" spans="1:11" ht="25.5" customHeight="1">
      <c r="A226" s="29">
        <v>4500</v>
      </c>
      <c r="B226" s="24" t="s">
        <v>166</v>
      </c>
      <c r="C226" s="31">
        <f t="shared" ref="C226:H226" si="37">SUM(C227:C229)</f>
        <v>6312310</v>
      </c>
      <c r="D226" s="31">
        <f t="shared" si="37"/>
        <v>0</v>
      </c>
      <c r="E226" s="31">
        <f t="shared" si="37"/>
        <v>0</v>
      </c>
      <c r="F226" s="31">
        <f t="shared" si="37"/>
        <v>0</v>
      </c>
      <c r="G226" s="31">
        <f t="shared" si="37"/>
        <v>0</v>
      </c>
      <c r="H226" s="31">
        <f t="shared" si="37"/>
        <v>0</v>
      </c>
      <c r="I226" s="180">
        <f t="shared" si="33"/>
        <v>6312310</v>
      </c>
    </row>
    <row r="227" spans="1:11" ht="25.5" customHeight="1">
      <c r="A227" s="25">
        <v>451</v>
      </c>
      <c r="B227" s="26" t="s">
        <v>167</v>
      </c>
      <c r="C227" s="36">
        <v>2500128</v>
      </c>
      <c r="D227" s="101"/>
      <c r="E227" s="101"/>
      <c r="F227" s="101"/>
      <c r="G227" s="101"/>
      <c r="H227" s="101"/>
      <c r="I227" s="180">
        <f t="shared" si="33"/>
        <v>2500128</v>
      </c>
    </row>
    <row r="228" spans="1:11" ht="25.5" customHeight="1">
      <c r="A228" s="25">
        <v>452</v>
      </c>
      <c r="B228" s="26" t="s">
        <v>168</v>
      </c>
      <c r="C228" s="36">
        <v>3812182</v>
      </c>
      <c r="D228" s="101"/>
      <c r="E228" s="101"/>
      <c r="F228" s="101"/>
      <c r="G228" s="101"/>
      <c r="H228" s="101"/>
      <c r="I228" s="180">
        <f t="shared" ref="I228:I254" si="38">C228+D228+E228+F228+H228+G228</f>
        <v>3812182</v>
      </c>
    </row>
    <row r="229" spans="1:11" s="107" customFormat="1" ht="25.5" customHeight="1">
      <c r="A229" s="25">
        <v>459</v>
      </c>
      <c r="B229" s="26" t="s">
        <v>746</v>
      </c>
      <c r="C229" s="36"/>
      <c r="D229" s="101"/>
      <c r="E229" s="101"/>
      <c r="F229" s="101"/>
      <c r="G229" s="101"/>
      <c r="H229" s="101"/>
      <c r="I229" s="180">
        <f t="shared" si="38"/>
        <v>0</v>
      </c>
      <c r="K229"/>
    </row>
    <row r="230" spans="1:11" ht="25.5" customHeight="1">
      <c r="A230" s="29">
        <v>4600</v>
      </c>
      <c r="B230" s="108" t="s">
        <v>756</v>
      </c>
      <c r="C230" s="31">
        <f t="shared" ref="C230:H230" si="39">SUM(C231:C236)</f>
        <v>0</v>
      </c>
      <c r="D230" s="31">
        <f t="shared" si="39"/>
        <v>0</v>
      </c>
      <c r="E230" s="31">
        <f t="shared" si="39"/>
        <v>0</v>
      </c>
      <c r="F230" s="31">
        <f t="shared" si="39"/>
        <v>0</v>
      </c>
      <c r="G230" s="31">
        <f t="shared" si="39"/>
        <v>0</v>
      </c>
      <c r="H230" s="31">
        <f t="shared" si="39"/>
        <v>0</v>
      </c>
      <c r="I230" s="180">
        <f t="shared" si="38"/>
        <v>0</v>
      </c>
    </row>
    <row r="231" spans="1:11" ht="25.5" customHeight="1">
      <c r="A231" s="25">
        <v>461</v>
      </c>
      <c r="B231" s="26" t="s">
        <v>169</v>
      </c>
      <c r="C231" s="101"/>
      <c r="D231" s="101"/>
      <c r="E231" s="101"/>
      <c r="F231" s="101"/>
      <c r="G231" s="101"/>
      <c r="H231" s="101"/>
      <c r="I231" s="180">
        <f t="shared" si="38"/>
        <v>0</v>
      </c>
      <c r="K231" s="107"/>
    </row>
    <row r="232" spans="1:11" ht="25.5" customHeight="1">
      <c r="A232" s="25">
        <v>462</v>
      </c>
      <c r="B232" s="26" t="s">
        <v>170</v>
      </c>
      <c r="C232" s="101"/>
      <c r="D232" s="101"/>
      <c r="E232" s="101"/>
      <c r="F232" s="101"/>
      <c r="G232" s="101"/>
      <c r="H232" s="101"/>
      <c r="I232" s="180">
        <f t="shared" si="38"/>
        <v>0</v>
      </c>
    </row>
    <row r="233" spans="1:11" ht="25.5" customHeight="1">
      <c r="A233" s="25">
        <v>463</v>
      </c>
      <c r="B233" s="26" t="s">
        <v>333</v>
      </c>
      <c r="C233" s="101"/>
      <c r="D233" s="101"/>
      <c r="E233" s="101"/>
      <c r="F233" s="101"/>
      <c r="G233" s="101"/>
      <c r="H233" s="101"/>
      <c r="I233" s="180">
        <f t="shared" si="38"/>
        <v>0</v>
      </c>
    </row>
    <row r="234" spans="1:11" ht="25.5" customHeight="1">
      <c r="A234" s="25">
        <v>464</v>
      </c>
      <c r="B234" s="26" t="s">
        <v>460</v>
      </c>
      <c r="C234" s="101"/>
      <c r="D234" s="101"/>
      <c r="E234" s="101"/>
      <c r="F234" s="101"/>
      <c r="G234" s="101"/>
      <c r="H234" s="101"/>
      <c r="I234" s="180">
        <f t="shared" si="38"/>
        <v>0</v>
      </c>
    </row>
    <row r="235" spans="1:11" ht="25.5" customHeight="1">
      <c r="A235" s="25">
        <v>465</v>
      </c>
      <c r="B235" s="26" t="s">
        <v>461</v>
      </c>
      <c r="C235" s="101"/>
      <c r="D235" s="101"/>
      <c r="E235" s="101"/>
      <c r="F235" s="101"/>
      <c r="G235" s="101"/>
      <c r="H235" s="101"/>
      <c r="I235" s="180">
        <f t="shared" si="38"/>
        <v>0</v>
      </c>
    </row>
    <row r="236" spans="1:11" ht="25.5" customHeight="1">
      <c r="A236" s="25">
        <v>466</v>
      </c>
      <c r="B236" s="26" t="s">
        <v>171</v>
      </c>
      <c r="C236" s="101"/>
      <c r="D236" s="101"/>
      <c r="E236" s="101"/>
      <c r="F236" s="101"/>
      <c r="G236" s="101"/>
      <c r="H236" s="101"/>
      <c r="I236" s="180">
        <f t="shared" si="38"/>
        <v>0</v>
      </c>
    </row>
    <row r="237" spans="1:11" s="107" customFormat="1" ht="25.5" customHeight="1">
      <c r="A237" s="29">
        <v>4700</v>
      </c>
      <c r="B237" s="24" t="s">
        <v>747</v>
      </c>
      <c r="C237" s="113">
        <f t="shared" ref="C237:H237" si="40">SUM(C238)</f>
        <v>0</v>
      </c>
      <c r="D237" s="113">
        <f t="shared" si="40"/>
        <v>0</v>
      </c>
      <c r="E237" s="113">
        <f t="shared" si="40"/>
        <v>0</v>
      </c>
      <c r="F237" s="113">
        <f t="shared" si="40"/>
        <v>0</v>
      </c>
      <c r="G237" s="113">
        <f t="shared" si="40"/>
        <v>0</v>
      </c>
      <c r="H237" s="113">
        <f t="shared" si="40"/>
        <v>0</v>
      </c>
      <c r="I237" s="180">
        <f t="shared" si="38"/>
        <v>0</v>
      </c>
      <c r="K237"/>
    </row>
    <row r="238" spans="1:11" s="107" customFormat="1" ht="25.5" customHeight="1">
      <c r="A238" s="25">
        <v>471</v>
      </c>
      <c r="B238" s="26" t="s">
        <v>748</v>
      </c>
      <c r="C238" s="101"/>
      <c r="D238" s="101"/>
      <c r="E238" s="101"/>
      <c r="F238" s="101"/>
      <c r="G238" s="101"/>
      <c r="H238" s="101"/>
      <c r="I238" s="180">
        <f t="shared" si="38"/>
        <v>0</v>
      </c>
      <c r="K238"/>
    </row>
    <row r="239" spans="1:11" s="107" customFormat="1" ht="25.5" customHeight="1">
      <c r="A239" s="29">
        <v>4800</v>
      </c>
      <c r="B239" s="24" t="s">
        <v>749</v>
      </c>
      <c r="C239" s="113">
        <f t="shared" ref="C239:H239" si="41">SUM(C240:C244)</f>
        <v>0</v>
      </c>
      <c r="D239" s="113">
        <f t="shared" si="41"/>
        <v>0</v>
      </c>
      <c r="E239" s="113">
        <f t="shared" si="41"/>
        <v>0</v>
      </c>
      <c r="F239" s="113">
        <f t="shared" si="41"/>
        <v>0</v>
      </c>
      <c r="G239" s="113">
        <f t="shared" si="41"/>
        <v>0</v>
      </c>
      <c r="H239" s="113">
        <f t="shared" si="41"/>
        <v>0</v>
      </c>
      <c r="I239" s="180">
        <f t="shared" si="38"/>
        <v>0</v>
      </c>
    </row>
    <row r="240" spans="1:11" s="107" customFormat="1" ht="25.5" customHeight="1">
      <c r="A240" s="25">
        <v>481</v>
      </c>
      <c r="B240" s="26" t="s">
        <v>750</v>
      </c>
      <c r="C240" s="36"/>
      <c r="D240" s="101"/>
      <c r="E240" s="101"/>
      <c r="F240" s="101"/>
      <c r="G240" s="101"/>
      <c r="H240" s="101"/>
      <c r="I240" s="180">
        <f t="shared" si="38"/>
        <v>0</v>
      </c>
      <c r="J240" s="101"/>
    </row>
    <row r="241" spans="1:11" s="107" customFormat="1" ht="25.5" customHeight="1">
      <c r="A241" s="25">
        <v>482</v>
      </c>
      <c r="B241" s="26" t="s">
        <v>757</v>
      </c>
      <c r="C241" s="101"/>
      <c r="D241" s="101"/>
      <c r="E241" s="101"/>
      <c r="F241" s="101"/>
      <c r="G241" s="101"/>
      <c r="H241" s="101"/>
      <c r="I241" s="180">
        <f t="shared" si="38"/>
        <v>0</v>
      </c>
    </row>
    <row r="242" spans="1:11" s="107" customFormat="1" ht="25.5" customHeight="1">
      <c r="A242" s="25">
        <v>483</v>
      </c>
      <c r="B242" s="26" t="s">
        <v>758</v>
      </c>
      <c r="C242" s="36"/>
      <c r="D242" s="101"/>
      <c r="E242" s="101"/>
      <c r="F242" s="101"/>
      <c r="G242" s="101"/>
      <c r="H242" s="101"/>
      <c r="I242" s="180">
        <f t="shared" si="38"/>
        <v>0</v>
      </c>
      <c r="J242" s="101"/>
    </row>
    <row r="243" spans="1:11" s="107" customFormat="1" ht="25.5" customHeight="1">
      <c r="A243" s="25">
        <v>484</v>
      </c>
      <c r="B243" s="26" t="s">
        <v>759</v>
      </c>
      <c r="C243" s="36"/>
      <c r="D243" s="101"/>
      <c r="E243" s="101"/>
      <c r="F243" s="101"/>
      <c r="G243" s="101"/>
      <c r="H243" s="101"/>
      <c r="I243" s="180">
        <f t="shared" si="38"/>
        <v>0</v>
      </c>
      <c r="J243" s="101"/>
    </row>
    <row r="244" spans="1:11" s="107" customFormat="1" ht="25.5" customHeight="1">
      <c r="A244" s="25">
        <v>485</v>
      </c>
      <c r="B244" s="26" t="s">
        <v>751</v>
      </c>
      <c r="C244" s="101"/>
      <c r="D244" s="101"/>
      <c r="E244" s="101"/>
      <c r="F244" s="101"/>
      <c r="G244" s="101"/>
      <c r="H244" s="101"/>
      <c r="I244" s="180">
        <f t="shared" si="38"/>
        <v>0</v>
      </c>
      <c r="J244" s="101"/>
    </row>
    <row r="245" spans="1:11" ht="25.5" customHeight="1">
      <c r="A245" s="29">
        <v>4900</v>
      </c>
      <c r="B245" s="24" t="s">
        <v>172</v>
      </c>
      <c r="C245" s="31">
        <f t="shared" ref="C245:H245" si="42">SUM(C246:C248)</f>
        <v>0</v>
      </c>
      <c r="D245" s="31">
        <f t="shared" si="42"/>
        <v>0</v>
      </c>
      <c r="E245" s="31">
        <f t="shared" si="42"/>
        <v>0</v>
      </c>
      <c r="F245" s="31">
        <f t="shared" si="42"/>
        <v>0</v>
      </c>
      <c r="G245" s="31">
        <f t="shared" si="42"/>
        <v>0</v>
      </c>
      <c r="H245" s="31">
        <f t="shared" si="42"/>
        <v>0</v>
      </c>
      <c r="I245" s="180">
        <f t="shared" si="38"/>
        <v>0</v>
      </c>
      <c r="K245" s="107"/>
    </row>
    <row r="246" spans="1:11" ht="25.5" customHeight="1">
      <c r="A246" s="25">
        <v>491</v>
      </c>
      <c r="B246" s="26" t="s">
        <v>173</v>
      </c>
      <c r="C246" s="101"/>
      <c r="D246" s="101"/>
      <c r="E246" s="101"/>
      <c r="F246" s="101"/>
      <c r="G246" s="101"/>
      <c r="H246" s="101"/>
      <c r="I246" s="180">
        <f t="shared" si="38"/>
        <v>0</v>
      </c>
      <c r="K246" s="107"/>
    </row>
    <row r="247" spans="1:11" ht="25.5" customHeight="1">
      <c r="A247" s="25">
        <v>492</v>
      </c>
      <c r="B247" s="26" t="s">
        <v>174</v>
      </c>
      <c r="C247" s="101"/>
      <c r="D247" s="101"/>
      <c r="E247" s="101"/>
      <c r="F247" s="101"/>
      <c r="G247" s="101"/>
      <c r="H247" s="101"/>
      <c r="I247" s="180">
        <f t="shared" si="38"/>
        <v>0</v>
      </c>
    </row>
    <row r="248" spans="1:11" ht="25.5" customHeight="1">
      <c r="A248" s="25">
        <v>493</v>
      </c>
      <c r="B248" s="26" t="s">
        <v>183</v>
      </c>
      <c r="C248" s="101"/>
      <c r="D248" s="101"/>
      <c r="E248" s="101"/>
      <c r="F248" s="101"/>
      <c r="G248" s="101"/>
      <c r="H248" s="101"/>
      <c r="I248" s="180">
        <f t="shared" si="38"/>
        <v>0</v>
      </c>
    </row>
    <row r="249" spans="1:11" ht="25.5" customHeight="1">
      <c r="A249" s="111">
        <v>5000</v>
      </c>
      <c r="B249" s="114" t="s">
        <v>760</v>
      </c>
      <c r="C249" s="33">
        <f t="shared" ref="C249:H249" si="43">C250+C257+C262+C265+C272+C274+C283+C293+C298</f>
        <v>483969</v>
      </c>
      <c r="D249" s="33">
        <f t="shared" si="43"/>
        <v>0</v>
      </c>
      <c r="E249" s="33">
        <f t="shared" si="43"/>
        <v>0</v>
      </c>
      <c r="F249" s="33">
        <f t="shared" si="43"/>
        <v>0</v>
      </c>
      <c r="G249" s="33">
        <f t="shared" si="43"/>
        <v>0</v>
      </c>
      <c r="H249" s="33">
        <f t="shared" si="43"/>
        <v>0</v>
      </c>
      <c r="I249" s="180">
        <f t="shared" si="38"/>
        <v>483969</v>
      </c>
    </row>
    <row r="250" spans="1:11" ht="25.5" customHeight="1">
      <c r="A250" s="29">
        <v>5100</v>
      </c>
      <c r="B250" s="24" t="s">
        <v>629</v>
      </c>
      <c r="C250" s="31">
        <f>SUM(C251:C254)</f>
        <v>245921</v>
      </c>
      <c r="D250" s="31">
        <f>SUM(D251:D256)</f>
        <v>0</v>
      </c>
      <c r="E250" s="31">
        <f>SUM(E251:E256)</f>
        <v>0</v>
      </c>
      <c r="F250" s="31">
        <f>SUM(F251:F256)</f>
        <v>0</v>
      </c>
      <c r="G250" s="31">
        <f>SUM(G251:G256)</f>
        <v>0</v>
      </c>
      <c r="H250" s="31">
        <f>SUM(H251:H256)</f>
        <v>0</v>
      </c>
      <c r="I250" s="180">
        <f t="shared" si="38"/>
        <v>245921</v>
      </c>
    </row>
    <row r="251" spans="1:11" ht="25.5" customHeight="1">
      <c r="A251" s="25">
        <v>511</v>
      </c>
      <c r="B251" s="26" t="s">
        <v>175</v>
      </c>
      <c r="C251" s="36">
        <v>245921</v>
      </c>
      <c r="D251" s="36"/>
      <c r="E251" s="36"/>
      <c r="F251" s="101"/>
      <c r="G251" s="101"/>
      <c r="H251" s="101"/>
      <c r="I251" s="180">
        <f t="shared" si="38"/>
        <v>245921</v>
      </c>
    </row>
    <row r="252" spans="1:11" ht="25.5" customHeight="1">
      <c r="A252" s="25">
        <v>512</v>
      </c>
      <c r="B252" s="26" t="s">
        <v>176</v>
      </c>
      <c r="C252" s="36"/>
      <c r="D252" s="36"/>
      <c r="E252" s="36"/>
      <c r="F252" s="101"/>
      <c r="G252" s="101"/>
      <c r="H252" s="101"/>
      <c r="I252" s="180">
        <f t="shared" si="38"/>
        <v>0</v>
      </c>
    </row>
    <row r="253" spans="1:11" ht="25.5" customHeight="1">
      <c r="A253" s="25">
        <v>513</v>
      </c>
      <c r="B253" s="26" t="s">
        <v>334</v>
      </c>
      <c r="C253" s="36"/>
      <c r="D253" s="101"/>
      <c r="E253" s="101"/>
      <c r="F253" s="101"/>
      <c r="G253" s="101"/>
      <c r="H253" s="101"/>
      <c r="I253" s="180">
        <f t="shared" si="38"/>
        <v>0</v>
      </c>
    </row>
    <row r="254" spans="1:11" ht="25.5" customHeight="1">
      <c r="A254" s="25">
        <v>514</v>
      </c>
      <c r="B254" s="26" t="s">
        <v>574</v>
      </c>
      <c r="C254" s="36"/>
      <c r="D254" s="101"/>
      <c r="E254" s="101"/>
      <c r="F254" s="101"/>
      <c r="G254" s="101"/>
      <c r="H254" s="101"/>
      <c r="I254" s="180">
        <f t="shared" si="38"/>
        <v>0</v>
      </c>
    </row>
    <row r="255" spans="1:11" ht="25.5" customHeight="1">
      <c r="A255" s="25">
        <v>515</v>
      </c>
      <c r="B255" s="26" t="s">
        <v>177</v>
      </c>
      <c r="C255" s="36">
        <v>606657</v>
      </c>
      <c r="D255" s="36"/>
      <c r="E255" s="36"/>
      <c r="F255" s="101"/>
      <c r="G255" s="101"/>
      <c r="H255" s="101"/>
      <c r="I255" s="180">
        <f>[1]modf.2!C240+D255+E255+F255+H255+G255</f>
        <v>606657</v>
      </c>
    </row>
    <row r="256" spans="1:11" ht="25.5" customHeight="1">
      <c r="A256" s="25">
        <v>519</v>
      </c>
      <c r="B256" s="26" t="s">
        <v>178</v>
      </c>
      <c r="C256" s="36">
        <v>7000</v>
      </c>
      <c r="D256" s="36"/>
      <c r="E256" s="36"/>
      <c r="F256" s="101"/>
      <c r="G256" s="101"/>
      <c r="H256" s="101"/>
      <c r="I256" s="180">
        <f>[1]modf.2!C241+D256+E256+F256+H256+G256</f>
        <v>7000</v>
      </c>
    </row>
    <row r="257" spans="1:9" ht="25.5" customHeight="1">
      <c r="A257" s="29">
        <v>5200</v>
      </c>
      <c r="B257" s="24" t="s">
        <v>179</v>
      </c>
      <c r="C257" s="31">
        <f t="shared" ref="C257:H257" si="44">SUM(C258:C261)</f>
        <v>104950</v>
      </c>
      <c r="D257" s="31">
        <f t="shared" si="44"/>
        <v>0</v>
      </c>
      <c r="E257" s="31">
        <f t="shared" si="44"/>
        <v>0</v>
      </c>
      <c r="F257" s="31">
        <f t="shared" si="44"/>
        <v>0</v>
      </c>
      <c r="G257" s="31">
        <f t="shared" si="44"/>
        <v>0</v>
      </c>
      <c r="H257" s="31">
        <f t="shared" si="44"/>
        <v>0</v>
      </c>
      <c r="I257" s="180">
        <f>C257+D257+E257+F257+H257+G257</f>
        <v>104950</v>
      </c>
    </row>
    <row r="258" spans="1:9" ht="25.5" customHeight="1">
      <c r="A258" s="25">
        <v>521</v>
      </c>
      <c r="B258" s="26" t="s">
        <v>335</v>
      </c>
      <c r="C258" s="36">
        <v>22000</v>
      </c>
      <c r="D258" s="101"/>
      <c r="E258" s="101"/>
      <c r="F258" s="101"/>
      <c r="G258" s="101"/>
      <c r="H258" s="101"/>
      <c r="I258" s="180">
        <f>C258+D258+E258+F258+H258+G258</f>
        <v>22000</v>
      </c>
    </row>
    <row r="259" spans="1:9" ht="25.5" customHeight="1">
      <c r="A259" s="25">
        <v>522</v>
      </c>
      <c r="B259" s="26" t="s">
        <v>180</v>
      </c>
      <c r="C259" s="36"/>
      <c r="D259" s="101"/>
      <c r="E259" s="101"/>
      <c r="F259" s="101"/>
      <c r="G259" s="101"/>
      <c r="H259" s="101"/>
      <c r="I259" s="180">
        <f>C259+D259+E259+F259+H259+G259</f>
        <v>0</v>
      </c>
    </row>
    <row r="260" spans="1:9" ht="25.5" customHeight="1">
      <c r="A260" s="25">
        <v>523</v>
      </c>
      <c r="B260" s="26" t="s">
        <v>575</v>
      </c>
      <c r="C260" s="36">
        <v>82950</v>
      </c>
      <c r="D260" s="36"/>
      <c r="E260" s="36"/>
      <c r="F260" s="101"/>
      <c r="G260" s="101"/>
      <c r="H260" s="101"/>
      <c r="I260" s="180">
        <f t="shared" ref="I260:I323" si="45">C260+D260+E260+F260+H260+G260</f>
        <v>82950</v>
      </c>
    </row>
    <row r="261" spans="1:9" ht="25.5" customHeight="1">
      <c r="A261" s="25">
        <v>529</v>
      </c>
      <c r="B261" s="26" t="s">
        <v>181</v>
      </c>
      <c r="C261" s="36"/>
      <c r="D261" s="101"/>
      <c r="E261" s="101"/>
      <c r="F261" s="101"/>
      <c r="G261" s="101"/>
      <c r="H261" s="101"/>
      <c r="I261" s="180">
        <f t="shared" si="45"/>
        <v>0</v>
      </c>
    </row>
    <row r="262" spans="1:9" ht="25.5" customHeight="1">
      <c r="A262" s="29">
        <v>5300</v>
      </c>
      <c r="B262" s="24" t="s">
        <v>313</v>
      </c>
      <c r="C262" s="31">
        <f t="shared" ref="C262:H262" si="46">SUM(C263:C264)</f>
        <v>0</v>
      </c>
      <c r="D262" s="31">
        <f t="shared" si="46"/>
        <v>0</v>
      </c>
      <c r="E262" s="31">
        <f t="shared" si="46"/>
        <v>0</v>
      </c>
      <c r="F262" s="31">
        <f t="shared" si="46"/>
        <v>0</v>
      </c>
      <c r="G262" s="31">
        <f t="shared" si="46"/>
        <v>0</v>
      </c>
      <c r="H262" s="31">
        <f t="shared" si="46"/>
        <v>0</v>
      </c>
      <c r="I262" s="180">
        <f t="shared" si="45"/>
        <v>0</v>
      </c>
    </row>
    <row r="263" spans="1:9" ht="25.5" customHeight="1">
      <c r="A263" s="25">
        <v>531</v>
      </c>
      <c r="B263" s="26" t="s">
        <v>182</v>
      </c>
      <c r="C263" s="36"/>
      <c r="D263" s="101"/>
      <c r="E263" s="101"/>
      <c r="F263" s="101"/>
      <c r="G263" s="101"/>
      <c r="H263" s="101"/>
      <c r="I263" s="180">
        <f t="shared" si="45"/>
        <v>0</v>
      </c>
    </row>
    <row r="264" spans="1:9" ht="25.5" customHeight="1">
      <c r="A264" s="25">
        <v>532</v>
      </c>
      <c r="B264" s="26" t="s">
        <v>983</v>
      </c>
      <c r="C264" s="36"/>
      <c r="D264" s="101"/>
      <c r="E264" s="101"/>
      <c r="F264" s="101"/>
      <c r="G264" s="101"/>
      <c r="H264" s="101"/>
      <c r="I264" s="180">
        <f t="shared" si="45"/>
        <v>0</v>
      </c>
    </row>
    <row r="265" spans="1:9" ht="25.5" customHeight="1">
      <c r="A265" s="29">
        <v>5400</v>
      </c>
      <c r="B265" s="24" t="s">
        <v>625</v>
      </c>
      <c r="C265" s="31">
        <f t="shared" ref="C265:H265" si="47">SUM(C266:C271)</f>
        <v>0</v>
      </c>
      <c r="D265" s="31">
        <f t="shared" si="47"/>
        <v>0</v>
      </c>
      <c r="E265" s="31">
        <f t="shared" si="47"/>
        <v>0</v>
      </c>
      <c r="F265" s="31">
        <f t="shared" si="47"/>
        <v>0</v>
      </c>
      <c r="G265" s="31">
        <f t="shared" si="47"/>
        <v>0</v>
      </c>
      <c r="H265" s="31">
        <f t="shared" si="47"/>
        <v>0</v>
      </c>
      <c r="I265" s="180">
        <f t="shared" si="45"/>
        <v>0</v>
      </c>
    </row>
    <row r="266" spans="1:9" ht="25.5" customHeight="1">
      <c r="A266" s="25">
        <v>541</v>
      </c>
      <c r="B266" s="26" t="s">
        <v>984</v>
      </c>
      <c r="C266" s="36"/>
      <c r="D266" s="36"/>
      <c r="E266" s="36"/>
      <c r="F266" s="101"/>
      <c r="G266" s="101"/>
      <c r="H266" s="101"/>
      <c r="I266" s="180">
        <f t="shared" si="45"/>
        <v>0</v>
      </c>
    </row>
    <row r="267" spans="1:9" ht="25.5" customHeight="1">
      <c r="A267" s="25">
        <v>542</v>
      </c>
      <c r="B267" s="26" t="s">
        <v>297</v>
      </c>
      <c r="C267" s="36"/>
      <c r="D267" s="36"/>
      <c r="E267" s="36"/>
      <c r="F267" s="101"/>
      <c r="G267" s="101"/>
      <c r="H267" s="101"/>
      <c r="I267" s="180">
        <f t="shared" si="45"/>
        <v>0</v>
      </c>
    </row>
    <row r="268" spans="1:9" ht="25.5" customHeight="1">
      <c r="A268" s="25">
        <v>543</v>
      </c>
      <c r="B268" s="26" t="s">
        <v>184</v>
      </c>
      <c r="C268" s="36"/>
      <c r="D268" s="36"/>
      <c r="E268" s="36"/>
      <c r="F268" s="101"/>
      <c r="G268" s="101"/>
      <c r="H268" s="101"/>
      <c r="I268" s="180">
        <f t="shared" si="45"/>
        <v>0</v>
      </c>
    </row>
    <row r="269" spans="1:9" ht="25.5" customHeight="1">
      <c r="A269" s="25">
        <v>544</v>
      </c>
      <c r="B269" s="26" t="s">
        <v>185</v>
      </c>
      <c r="C269" s="36"/>
      <c r="D269" s="36"/>
      <c r="E269" s="36"/>
      <c r="F269" s="101"/>
      <c r="G269" s="101"/>
      <c r="H269" s="101"/>
      <c r="I269" s="180">
        <f t="shared" si="45"/>
        <v>0</v>
      </c>
    </row>
    <row r="270" spans="1:9" ht="25.5" customHeight="1">
      <c r="A270" s="25">
        <v>545</v>
      </c>
      <c r="B270" s="26" t="s">
        <v>186</v>
      </c>
      <c r="C270" s="36"/>
      <c r="D270" s="36"/>
      <c r="E270" s="36"/>
      <c r="F270" s="101"/>
      <c r="G270" s="101"/>
      <c r="H270" s="101"/>
      <c r="I270" s="180">
        <f t="shared" si="45"/>
        <v>0</v>
      </c>
    </row>
    <row r="271" spans="1:9" ht="25.5" customHeight="1">
      <c r="A271" s="25">
        <v>549</v>
      </c>
      <c r="B271" s="26" t="s">
        <v>187</v>
      </c>
      <c r="C271" s="36"/>
      <c r="D271" s="36"/>
      <c r="E271" s="36"/>
      <c r="F271" s="101"/>
      <c r="G271" s="101"/>
      <c r="H271" s="101"/>
      <c r="I271" s="180">
        <f t="shared" si="45"/>
        <v>0</v>
      </c>
    </row>
    <row r="272" spans="1:9" ht="25.5" customHeight="1">
      <c r="A272" s="29">
        <v>5500</v>
      </c>
      <c r="B272" s="24" t="s">
        <v>188</v>
      </c>
      <c r="C272" s="31">
        <f t="shared" ref="C272:H272" si="48">SUM(C273)</f>
        <v>0</v>
      </c>
      <c r="D272" s="31">
        <f t="shared" si="48"/>
        <v>0</v>
      </c>
      <c r="E272" s="31">
        <f t="shared" si="48"/>
        <v>0</v>
      </c>
      <c r="F272" s="31">
        <f t="shared" si="48"/>
        <v>0</v>
      </c>
      <c r="G272" s="31">
        <f t="shared" si="48"/>
        <v>0</v>
      </c>
      <c r="H272" s="31">
        <f t="shared" si="48"/>
        <v>0</v>
      </c>
      <c r="I272" s="180">
        <f t="shared" si="45"/>
        <v>0</v>
      </c>
    </row>
    <row r="273" spans="1:9" ht="25.5" customHeight="1">
      <c r="A273" s="25">
        <v>551</v>
      </c>
      <c r="B273" s="26" t="s">
        <v>189</v>
      </c>
      <c r="C273" s="36"/>
      <c r="D273" s="101"/>
      <c r="E273" s="36"/>
      <c r="F273" s="101"/>
      <c r="G273" s="101"/>
      <c r="H273" s="101"/>
      <c r="I273" s="180">
        <f t="shared" si="45"/>
        <v>0</v>
      </c>
    </row>
    <row r="274" spans="1:9" ht="25.5" customHeight="1">
      <c r="A274" s="29">
        <v>5600</v>
      </c>
      <c r="B274" s="24" t="s">
        <v>298</v>
      </c>
      <c r="C274" s="31">
        <f t="shared" ref="C274:H274" si="49">SUM(C275:C282)</f>
        <v>76098</v>
      </c>
      <c r="D274" s="31">
        <f t="shared" si="49"/>
        <v>0</v>
      </c>
      <c r="E274" s="31">
        <f t="shared" si="49"/>
        <v>0</v>
      </c>
      <c r="F274" s="31">
        <f t="shared" si="49"/>
        <v>0</v>
      </c>
      <c r="G274" s="31">
        <f t="shared" si="49"/>
        <v>0</v>
      </c>
      <c r="H274" s="31">
        <f t="shared" si="49"/>
        <v>0</v>
      </c>
      <c r="I274" s="180">
        <f t="shared" si="45"/>
        <v>76098</v>
      </c>
    </row>
    <row r="275" spans="1:9" ht="25.5" customHeight="1">
      <c r="A275" s="25">
        <v>561</v>
      </c>
      <c r="B275" s="26" t="s">
        <v>190</v>
      </c>
      <c r="C275" s="36"/>
      <c r="D275" s="101"/>
      <c r="E275" s="101"/>
      <c r="F275" s="101"/>
      <c r="G275" s="101"/>
      <c r="H275" s="101"/>
      <c r="I275" s="180">
        <f t="shared" si="45"/>
        <v>0</v>
      </c>
    </row>
    <row r="276" spans="1:9" ht="25.5" customHeight="1">
      <c r="A276" s="25">
        <v>562</v>
      </c>
      <c r="B276" s="26" t="s">
        <v>191</v>
      </c>
      <c r="C276" s="36"/>
      <c r="D276" s="101"/>
      <c r="E276" s="101"/>
      <c r="F276" s="101"/>
      <c r="G276" s="101"/>
      <c r="H276" s="101"/>
      <c r="I276" s="180">
        <f t="shared" si="45"/>
        <v>0</v>
      </c>
    </row>
    <row r="277" spans="1:9" ht="25.5" customHeight="1">
      <c r="A277" s="25">
        <v>563</v>
      </c>
      <c r="B277" s="26" t="s">
        <v>192</v>
      </c>
      <c r="C277" s="36"/>
      <c r="D277" s="36"/>
      <c r="E277" s="101"/>
      <c r="F277" s="101"/>
      <c r="G277" s="101"/>
      <c r="H277" s="101"/>
      <c r="I277" s="180">
        <f t="shared" si="45"/>
        <v>0</v>
      </c>
    </row>
    <row r="278" spans="1:9" ht="25.5" customHeight="1">
      <c r="A278" s="25">
        <v>564</v>
      </c>
      <c r="B278" s="26" t="s">
        <v>193</v>
      </c>
      <c r="C278" s="36"/>
      <c r="D278" s="101"/>
      <c r="E278" s="101"/>
      <c r="F278" s="101"/>
      <c r="G278" s="101"/>
      <c r="H278" s="101"/>
      <c r="I278" s="180">
        <f t="shared" si="45"/>
        <v>0</v>
      </c>
    </row>
    <row r="279" spans="1:9" ht="25.5" customHeight="1">
      <c r="A279" s="25">
        <v>565</v>
      </c>
      <c r="B279" s="26" t="s">
        <v>194</v>
      </c>
      <c r="C279" s="36">
        <v>24750</v>
      </c>
      <c r="D279" s="101"/>
      <c r="E279" s="36"/>
      <c r="F279" s="101"/>
      <c r="G279" s="101"/>
      <c r="H279" s="101"/>
      <c r="I279" s="180">
        <f t="shared" si="45"/>
        <v>24750</v>
      </c>
    </row>
    <row r="280" spans="1:9" ht="25.5" customHeight="1">
      <c r="A280" s="25">
        <v>566</v>
      </c>
      <c r="B280" s="26" t="s">
        <v>314</v>
      </c>
      <c r="C280" s="36"/>
      <c r="D280" s="101"/>
      <c r="E280" s="101"/>
      <c r="F280" s="101"/>
      <c r="G280" s="101"/>
      <c r="H280" s="101"/>
      <c r="I280" s="180">
        <f t="shared" si="45"/>
        <v>0</v>
      </c>
    </row>
    <row r="281" spans="1:9" ht="25.5" customHeight="1">
      <c r="A281" s="25">
        <v>567</v>
      </c>
      <c r="B281" s="26" t="s">
        <v>195</v>
      </c>
      <c r="C281" s="36">
        <v>50348</v>
      </c>
      <c r="D281" s="36"/>
      <c r="E281" s="101"/>
      <c r="F281" s="101"/>
      <c r="G281" s="101"/>
      <c r="H281" s="101"/>
      <c r="I281" s="180">
        <f t="shared" si="45"/>
        <v>50348</v>
      </c>
    </row>
    <row r="282" spans="1:9" ht="25.5" customHeight="1">
      <c r="A282" s="25">
        <v>569</v>
      </c>
      <c r="B282" s="26" t="s">
        <v>196</v>
      </c>
      <c r="C282" s="36">
        <v>1000</v>
      </c>
      <c r="D282" s="36"/>
      <c r="E282" s="36"/>
      <c r="F282" s="101"/>
      <c r="G282" s="101"/>
      <c r="H282" s="101"/>
      <c r="I282" s="180">
        <f t="shared" si="45"/>
        <v>1000</v>
      </c>
    </row>
    <row r="283" spans="1:9" ht="25.5" customHeight="1">
      <c r="A283" s="29">
        <v>5700</v>
      </c>
      <c r="B283" s="24" t="s">
        <v>315</v>
      </c>
      <c r="C283" s="31">
        <f t="shared" ref="C283:H283" si="50">SUM(C284:C292)</f>
        <v>57000</v>
      </c>
      <c r="D283" s="31">
        <f t="shared" si="50"/>
        <v>0</v>
      </c>
      <c r="E283" s="31">
        <f t="shared" si="50"/>
        <v>0</v>
      </c>
      <c r="F283" s="31">
        <f t="shared" si="50"/>
        <v>0</v>
      </c>
      <c r="G283" s="31">
        <f t="shared" si="50"/>
        <v>0</v>
      </c>
      <c r="H283" s="31">
        <f t="shared" si="50"/>
        <v>0</v>
      </c>
      <c r="I283" s="180">
        <f t="shared" si="45"/>
        <v>57000</v>
      </c>
    </row>
    <row r="284" spans="1:9" ht="25.5" customHeight="1">
      <c r="A284" s="25">
        <v>571</v>
      </c>
      <c r="B284" s="26" t="s">
        <v>197</v>
      </c>
      <c r="C284" s="36"/>
      <c r="D284" s="101"/>
      <c r="E284" s="101"/>
      <c r="F284" s="101"/>
      <c r="G284" s="101"/>
      <c r="H284" s="101"/>
      <c r="I284" s="180">
        <f t="shared" si="45"/>
        <v>0</v>
      </c>
    </row>
    <row r="285" spans="1:9" ht="25.5" customHeight="1">
      <c r="A285" s="25">
        <v>572</v>
      </c>
      <c r="B285" s="26" t="s">
        <v>198</v>
      </c>
      <c r="C285" s="36"/>
      <c r="D285" s="101"/>
      <c r="E285" s="101"/>
      <c r="F285" s="101"/>
      <c r="G285" s="101"/>
      <c r="H285" s="101"/>
      <c r="I285" s="180">
        <f t="shared" si="45"/>
        <v>0</v>
      </c>
    </row>
    <row r="286" spans="1:9" ht="25.5" customHeight="1">
      <c r="A286" s="25">
        <v>573</v>
      </c>
      <c r="B286" s="26" t="s">
        <v>199</v>
      </c>
      <c r="C286" s="36"/>
      <c r="D286" s="101"/>
      <c r="E286" s="101"/>
      <c r="F286" s="101"/>
      <c r="G286" s="101"/>
      <c r="H286" s="101"/>
      <c r="I286" s="180">
        <f t="shared" si="45"/>
        <v>0</v>
      </c>
    </row>
    <row r="287" spans="1:9" ht="25.5" customHeight="1">
      <c r="A287" s="25">
        <v>574</v>
      </c>
      <c r="B287" s="26" t="s">
        <v>299</v>
      </c>
      <c r="C287" s="36"/>
      <c r="D287" s="101"/>
      <c r="E287" s="101"/>
      <c r="F287" s="101"/>
      <c r="G287" s="101"/>
      <c r="H287" s="101"/>
      <c r="I287" s="180">
        <f t="shared" si="45"/>
        <v>0</v>
      </c>
    </row>
    <row r="288" spans="1:9" ht="25.5" customHeight="1">
      <c r="A288" s="25">
        <v>575</v>
      </c>
      <c r="B288" s="26" t="s">
        <v>200</v>
      </c>
      <c r="C288" s="36"/>
      <c r="D288" s="101"/>
      <c r="E288" s="101"/>
      <c r="F288" s="101"/>
      <c r="G288" s="101"/>
      <c r="H288" s="101"/>
      <c r="I288" s="180">
        <f t="shared" si="45"/>
        <v>0</v>
      </c>
    </row>
    <row r="289" spans="1:9" ht="25.5" customHeight="1">
      <c r="A289" s="25">
        <v>576</v>
      </c>
      <c r="B289" s="26" t="s">
        <v>201</v>
      </c>
      <c r="C289" s="36"/>
      <c r="D289" s="101"/>
      <c r="E289" s="101"/>
      <c r="F289" s="101"/>
      <c r="G289" s="101"/>
      <c r="H289" s="101"/>
      <c r="I289" s="180">
        <f t="shared" si="45"/>
        <v>0</v>
      </c>
    </row>
    <row r="290" spans="1:9" ht="25.5" customHeight="1">
      <c r="A290" s="25">
        <v>577</v>
      </c>
      <c r="B290" s="26" t="s">
        <v>316</v>
      </c>
      <c r="C290" s="36"/>
      <c r="D290" s="101"/>
      <c r="E290" s="101"/>
      <c r="F290" s="101"/>
      <c r="G290" s="101"/>
      <c r="H290" s="101"/>
      <c r="I290" s="180">
        <f t="shared" si="45"/>
        <v>0</v>
      </c>
    </row>
    <row r="291" spans="1:9" ht="25.5" customHeight="1">
      <c r="A291" s="25">
        <v>578</v>
      </c>
      <c r="B291" s="26" t="s">
        <v>300</v>
      </c>
      <c r="C291" s="36">
        <v>57000</v>
      </c>
      <c r="D291" s="101"/>
      <c r="E291" s="101"/>
      <c r="F291" s="101"/>
      <c r="G291" s="101"/>
      <c r="H291" s="101"/>
      <c r="I291" s="180">
        <f t="shared" si="45"/>
        <v>57000</v>
      </c>
    </row>
    <row r="292" spans="1:9" ht="25.5" customHeight="1">
      <c r="A292" s="25">
        <v>579</v>
      </c>
      <c r="B292" s="26" t="s">
        <v>202</v>
      </c>
      <c r="C292" s="36"/>
      <c r="D292" s="101"/>
      <c r="E292" s="101"/>
      <c r="F292" s="101"/>
      <c r="G292" s="101"/>
      <c r="H292" s="101"/>
      <c r="I292" s="180">
        <f t="shared" si="45"/>
        <v>0</v>
      </c>
    </row>
    <row r="293" spans="1:9" ht="25.5" customHeight="1">
      <c r="A293" s="29">
        <v>5800</v>
      </c>
      <c r="B293" s="24" t="s">
        <v>203</v>
      </c>
      <c r="C293" s="31">
        <f t="shared" ref="C293:H293" si="51">SUM(C294:C297)</f>
        <v>0</v>
      </c>
      <c r="D293" s="31">
        <f t="shared" si="51"/>
        <v>0</v>
      </c>
      <c r="E293" s="31">
        <f t="shared" si="51"/>
        <v>0</v>
      </c>
      <c r="F293" s="31">
        <f t="shared" si="51"/>
        <v>0</v>
      </c>
      <c r="G293" s="31">
        <f t="shared" si="51"/>
        <v>0</v>
      </c>
      <c r="H293" s="31">
        <f t="shared" si="51"/>
        <v>0</v>
      </c>
      <c r="I293" s="180">
        <f t="shared" si="45"/>
        <v>0</v>
      </c>
    </row>
    <row r="294" spans="1:9" ht="25.5" customHeight="1">
      <c r="A294" s="25">
        <v>581</v>
      </c>
      <c r="B294" s="26" t="s">
        <v>204</v>
      </c>
      <c r="C294" s="36"/>
      <c r="D294" s="101"/>
      <c r="E294" s="36"/>
      <c r="F294" s="101"/>
      <c r="G294" s="101"/>
      <c r="H294" s="101"/>
      <c r="I294" s="180">
        <f t="shared" si="45"/>
        <v>0</v>
      </c>
    </row>
    <row r="295" spans="1:9" ht="25.5" customHeight="1">
      <c r="A295" s="25">
        <v>582</v>
      </c>
      <c r="B295" s="26" t="s">
        <v>205</v>
      </c>
      <c r="C295" s="36"/>
      <c r="D295" s="101"/>
      <c r="E295" s="36"/>
      <c r="F295" s="101"/>
      <c r="G295" s="101"/>
      <c r="H295" s="101"/>
      <c r="I295" s="180">
        <f t="shared" si="45"/>
        <v>0</v>
      </c>
    </row>
    <row r="296" spans="1:9" ht="25.5" customHeight="1">
      <c r="A296" s="25">
        <v>583</v>
      </c>
      <c r="B296" s="26" t="s">
        <v>206</v>
      </c>
      <c r="C296" s="36"/>
      <c r="D296" s="101"/>
      <c r="E296" s="36"/>
      <c r="F296" s="101"/>
      <c r="G296" s="101"/>
      <c r="H296" s="101"/>
      <c r="I296" s="180">
        <f t="shared" si="45"/>
        <v>0</v>
      </c>
    </row>
    <row r="297" spans="1:9" ht="25.5" customHeight="1">
      <c r="A297" s="25">
        <v>589</v>
      </c>
      <c r="B297" s="26" t="s">
        <v>207</v>
      </c>
      <c r="C297" s="36"/>
      <c r="D297" s="101"/>
      <c r="E297" s="36"/>
      <c r="F297" s="101"/>
      <c r="G297" s="101"/>
      <c r="H297" s="101"/>
      <c r="I297" s="180">
        <f t="shared" si="45"/>
        <v>0</v>
      </c>
    </row>
    <row r="298" spans="1:9" ht="25.5" customHeight="1">
      <c r="A298" s="29">
        <v>5900</v>
      </c>
      <c r="B298" s="24" t="s">
        <v>208</v>
      </c>
      <c r="C298" s="31">
        <f t="shared" ref="C298:H298" si="52">SUM(C299:C307)</f>
        <v>0</v>
      </c>
      <c r="D298" s="31">
        <f t="shared" si="52"/>
        <v>0</v>
      </c>
      <c r="E298" s="31">
        <f t="shared" si="52"/>
        <v>0</v>
      </c>
      <c r="F298" s="31">
        <f t="shared" si="52"/>
        <v>0</v>
      </c>
      <c r="G298" s="31">
        <f t="shared" si="52"/>
        <v>0</v>
      </c>
      <c r="H298" s="31">
        <f t="shared" si="52"/>
        <v>0</v>
      </c>
      <c r="I298" s="180">
        <f t="shared" si="45"/>
        <v>0</v>
      </c>
    </row>
    <row r="299" spans="1:9" ht="25.5" customHeight="1">
      <c r="A299" s="25">
        <v>591</v>
      </c>
      <c r="B299" s="26" t="s">
        <v>317</v>
      </c>
      <c r="C299" s="36"/>
      <c r="D299" s="101"/>
      <c r="E299" s="101"/>
      <c r="F299" s="101"/>
      <c r="G299" s="101"/>
      <c r="H299" s="101"/>
      <c r="I299" s="180">
        <f t="shared" si="45"/>
        <v>0</v>
      </c>
    </row>
    <row r="300" spans="1:9" ht="25.5" customHeight="1">
      <c r="A300" s="25">
        <v>592</v>
      </c>
      <c r="B300" s="26" t="s">
        <v>215</v>
      </c>
      <c r="C300" s="36"/>
      <c r="D300" s="101"/>
      <c r="E300" s="101"/>
      <c r="F300" s="101"/>
      <c r="G300" s="101"/>
      <c r="H300" s="101"/>
      <c r="I300" s="180">
        <f t="shared" si="45"/>
        <v>0</v>
      </c>
    </row>
    <row r="301" spans="1:9" ht="25.5" customHeight="1">
      <c r="A301" s="25">
        <v>593</v>
      </c>
      <c r="B301" s="26" t="s">
        <v>209</v>
      </c>
      <c r="C301" s="36"/>
      <c r="D301" s="101"/>
      <c r="E301" s="101"/>
      <c r="F301" s="101"/>
      <c r="G301" s="101"/>
      <c r="H301" s="101"/>
      <c r="I301" s="180">
        <f t="shared" si="45"/>
        <v>0</v>
      </c>
    </row>
    <row r="302" spans="1:9" ht="25.5" customHeight="1">
      <c r="A302" s="25">
        <v>594</v>
      </c>
      <c r="B302" s="26" t="s">
        <v>210</v>
      </c>
      <c r="C302" s="36"/>
      <c r="D302" s="101"/>
      <c r="E302" s="101"/>
      <c r="F302" s="101"/>
      <c r="G302" s="101"/>
      <c r="H302" s="101"/>
      <c r="I302" s="180">
        <f t="shared" si="45"/>
        <v>0</v>
      </c>
    </row>
    <row r="303" spans="1:9" ht="25.5" customHeight="1">
      <c r="A303" s="25">
        <v>595</v>
      </c>
      <c r="B303" s="26" t="s">
        <v>211</v>
      </c>
      <c r="C303" s="36"/>
      <c r="D303" s="101"/>
      <c r="E303" s="101"/>
      <c r="F303" s="101"/>
      <c r="G303" s="101"/>
      <c r="H303" s="101"/>
      <c r="I303" s="180">
        <f t="shared" si="45"/>
        <v>0</v>
      </c>
    </row>
    <row r="304" spans="1:9" ht="25.5" customHeight="1">
      <c r="A304" s="25">
        <v>596</v>
      </c>
      <c r="B304" s="26" t="s">
        <v>212</v>
      </c>
      <c r="C304" s="36"/>
      <c r="D304" s="101"/>
      <c r="E304" s="101"/>
      <c r="F304" s="101"/>
      <c r="G304" s="101"/>
      <c r="H304" s="101"/>
      <c r="I304" s="180">
        <f t="shared" si="45"/>
        <v>0</v>
      </c>
    </row>
    <row r="305" spans="1:9" ht="25.5" customHeight="1">
      <c r="A305" s="25">
        <v>597</v>
      </c>
      <c r="B305" s="26" t="s">
        <v>318</v>
      </c>
      <c r="C305" s="36"/>
      <c r="D305" s="101"/>
      <c r="E305" s="101"/>
      <c r="F305" s="101"/>
      <c r="G305" s="101"/>
      <c r="H305" s="101"/>
      <c r="I305" s="180">
        <f t="shared" si="45"/>
        <v>0</v>
      </c>
    </row>
    <row r="306" spans="1:9" ht="25.5" customHeight="1">
      <c r="A306" s="25">
        <v>598</v>
      </c>
      <c r="B306" s="26" t="s">
        <v>213</v>
      </c>
      <c r="C306" s="36"/>
      <c r="D306" s="101"/>
      <c r="E306" s="101"/>
      <c r="F306" s="101"/>
      <c r="G306" s="101"/>
      <c r="H306" s="101"/>
      <c r="I306" s="180">
        <f t="shared" si="45"/>
        <v>0</v>
      </c>
    </row>
    <row r="307" spans="1:9" ht="25.5" customHeight="1">
      <c r="A307" s="25">
        <v>599</v>
      </c>
      <c r="B307" s="26" t="s">
        <v>214</v>
      </c>
      <c r="C307" s="36"/>
      <c r="D307" s="101"/>
      <c r="E307" s="101"/>
      <c r="F307" s="101"/>
      <c r="G307" s="101"/>
      <c r="H307" s="101"/>
      <c r="I307" s="180">
        <f t="shared" si="45"/>
        <v>0</v>
      </c>
    </row>
    <row r="308" spans="1:9" ht="25.5" customHeight="1">
      <c r="A308" s="111">
        <v>6000</v>
      </c>
      <c r="B308" s="114" t="s">
        <v>598</v>
      </c>
      <c r="C308" s="33">
        <f t="shared" ref="C308:H308" si="53">C309+C318+C327</f>
        <v>2400000</v>
      </c>
      <c r="D308" s="33">
        <f t="shared" si="53"/>
        <v>10638436</v>
      </c>
      <c r="E308" s="33">
        <f t="shared" si="53"/>
        <v>2250000</v>
      </c>
      <c r="F308" s="33">
        <f t="shared" si="53"/>
        <v>0</v>
      </c>
      <c r="G308" s="33">
        <f t="shared" si="53"/>
        <v>0</v>
      </c>
      <c r="H308" s="33">
        <f t="shared" si="53"/>
        <v>0</v>
      </c>
      <c r="I308" s="180">
        <f t="shared" si="45"/>
        <v>15288436</v>
      </c>
    </row>
    <row r="309" spans="1:9" ht="25.5" customHeight="1">
      <c r="A309" s="29">
        <v>6100</v>
      </c>
      <c r="B309" s="24" t="s">
        <v>319</v>
      </c>
      <c r="C309" s="31">
        <f t="shared" ref="C309:H309" si="54">SUM(C310:C317)</f>
        <v>2400000</v>
      </c>
      <c r="D309" s="31">
        <f t="shared" si="54"/>
        <v>10638436</v>
      </c>
      <c r="E309" s="31">
        <f t="shared" si="54"/>
        <v>2250000</v>
      </c>
      <c r="F309" s="31">
        <f t="shared" si="54"/>
        <v>0</v>
      </c>
      <c r="G309" s="31">
        <f t="shared" si="54"/>
        <v>0</v>
      </c>
      <c r="H309" s="31">
        <f t="shared" si="54"/>
        <v>0</v>
      </c>
      <c r="I309" s="180">
        <f t="shared" si="45"/>
        <v>15288436</v>
      </c>
    </row>
    <row r="310" spans="1:9" ht="25.5" customHeight="1">
      <c r="A310" s="25">
        <v>611</v>
      </c>
      <c r="B310" s="26" t="s">
        <v>216</v>
      </c>
      <c r="C310" s="36"/>
      <c r="D310" s="36"/>
      <c r="E310" s="36"/>
      <c r="F310" s="36"/>
      <c r="G310" s="36"/>
      <c r="H310" s="36"/>
      <c r="I310" s="180">
        <f t="shared" si="45"/>
        <v>0</v>
      </c>
    </row>
    <row r="311" spans="1:9" ht="25.5" customHeight="1">
      <c r="A311" s="25">
        <v>612</v>
      </c>
      <c r="B311" s="26" t="s">
        <v>217</v>
      </c>
      <c r="C311" s="36"/>
      <c r="D311" s="36"/>
      <c r="E311" s="36"/>
      <c r="F311" s="36"/>
      <c r="G311" s="36"/>
      <c r="H311" s="36"/>
      <c r="I311" s="180">
        <f t="shared" si="45"/>
        <v>0</v>
      </c>
    </row>
    <row r="312" spans="1:9" ht="25.5" customHeight="1">
      <c r="A312" s="25">
        <v>613</v>
      </c>
      <c r="B312" s="26" t="s">
        <v>462</v>
      </c>
      <c r="C312" s="36"/>
      <c r="D312" s="36"/>
      <c r="E312" s="36"/>
      <c r="F312" s="36"/>
      <c r="G312" s="36"/>
      <c r="H312" s="36"/>
      <c r="I312" s="180">
        <f t="shared" si="45"/>
        <v>0</v>
      </c>
    </row>
    <row r="313" spans="1:9" ht="25.5" customHeight="1">
      <c r="A313" s="25">
        <v>614</v>
      </c>
      <c r="B313" s="26" t="s">
        <v>218</v>
      </c>
      <c r="C313" s="36">
        <v>2400000</v>
      </c>
      <c r="D313" s="36">
        <v>10638436</v>
      </c>
      <c r="E313" s="36">
        <v>2250000</v>
      </c>
      <c r="F313" s="36"/>
      <c r="G313" s="36"/>
      <c r="H313" s="36"/>
      <c r="I313" s="180">
        <f t="shared" si="45"/>
        <v>15288436</v>
      </c>
    </row>
    <row r="314" spans="1:9" ht="25.5" customHeight="1">
      <c r="A314" s="25">
        <v>615</v>
      </c>
      <c r="B314" s="26" t="s">
        <v>219</v>
      </c>
      <c r="C314" s="36"/>
      <c r="D314" s="36"/>
      <c r="E314" s="36"/>
      <c r="F314" s="36"/>
      <c r="G314" s="36"/>
      <c r="H314" s="36"/>
      <c r="I314" s="180">
        <f t="shared" si="45"/>
        <v>0</v>
      </c>
    </row>
    <row r="315" spans="1:9" ht="25.5" customHeight="1">
      <c r="A315" s="25">
        <v>616</v>
      </c>
      <c r="B315" s="26" t="s">
        <v>220</v>
      </c>
      <c r="C315" s="36"/>
      <c r="D315" s="36"/>
      <c r="E315" s="36"/>
      <c r="F315" s="36"/>
      <c r="G315" s="36"/>
      <c r="H315" s="36"/>
      <c r="I315" s="180">
        <f t="shared" si="45"/>
        <v>0</v>
      </c>
    </row>
    <row r="316" spans="1:9" ht="25.5" customHeight="1">
      <c r="A316" s="25">
        <v>617</v>
      </c>
      <c r="B316" s="26" t="s">
        <v>223</v>
      </c>
      <c r="C316" s="36"/>
      <c r="D316" s="36"/>
      <c r="E316" s="36"/>
      <c r="F316" s="36"/>
      <c r="G316" s="36"/>
      <c r="H316" s="36"/>
      <c r="I316" s="180">
        <f t="shared" si="45"/>
        <v>0</v>
      </c>
    </row>
    <row r="317" spans="1:9" ht="25.5" customHeight="1">
      <c r="A317" s="25">
        <v>619</v>
      </c>
      <c r="B317" s="26" t="s">
        <v>221</v>
      </c>
      <c r="C317" s="36"/>
      <c r="D317" s="36"/>
      <c r="E317" s="36"/>
      <c r="F317" s="36"/>
      <c r="G317" s="36"/>
      <c r="H317" s="36"/>
      <c r="I317" s="180">
        <f t="shared" si="45"/>
        <v>0</v>
      </c>
    </row>
    <row r="318" spans="1:9" ht="25.5" customHeight="1">
      <c r="A318" s="29">
        <v>6200</v>
      </c>
      <c r="B318" s="24" t="s">
        <v>301</v>
      </c>
      <c r="C318" s="31">
        <f t="shared" ref="C318:H318" si="55">SUM(C319:C326)</f>
        <v>0</v>
      </c>
      <c r="D318" s="31">
        <f t="shared" si="55"/>
        <v>0</v>
      </c>
      <c r="E318" s="31">
        <f t="shared" si="55"/>
        <v>0</v>
      </c>
      <c r="F318" s="31">
        <f t="shared" si="55"/>
        <v>0</v>
      </c>
      <c r="G318" s="31">
        <f t="shared" si="55"/>
        <v>0</v>
      </c>
      <c r="H318" s="31">
        <f t="shared" si="55"/>
        <v>0</v>
      </c>
      <c r="I318" s="180">
        <f t="shared" si="45"/>
        <v>0</v>
      </c>
    </row>
    <row r="319" spans="1:9" ht="25.5" customHeight="1">
      <c r="A319" s="25">
        <v>621</v>
      </c>
      <c r="B319" s="26" t="s">
        <v>216</v>
      </c>
      <c r="C319" s="36"/>
      <c r="D319" s="36"/>
      <c r="E319" s="36"/>
      <c r="F319" s="36"/>
      <c r="G319" s="36"/>
      <c r="H319" s="36"/>
      <c r="I319" s="180">
        <f t="shared" si="45"/>
        <v>0</v>
      </c>
    </row>
    <row r="320" spans="1:9" ht="25.5" customHeight="1">
      <c r="A320" s="25">
        <v>622</v>
      </c>
      <c r="B320" s="26" t="s">
        <v>222</v>
      </c>
      <c r="C320" s="36"/>
      <c r="D320" s="36"/>
      <c r="E320" s="36"/>
      <c r="F320" s="36"/>
      <c r="G320" s="36"/>
      <c r="H320" s="36"/>
      <c r="I320" s="180">
        <f t="shared" si="45"/>
        <v>0</v>
      </c>
    </row>
    <row r="321" spans="1:9" ht="25.5" customHeight="1">
      <c r="A321" s="25">
        <v>623</v>
      </c>
      <c r="B321" s="26" t="s">
        <v>463</v>
      </c>
      <c r="C321" s="36"/>
      <c r="D321" s="36"/>
      <c r="E321" s="36"/>
      <c r="F321" s="36"/>
      <c r="G321" s="36"/>
      <c r="H321" s="36"/>
      <c r="I321" s="180">
        <f t="shared" si="45"/>
        <v>0</v>
      </c>
    </row>
    <row r="322" spans="1:9" ht="25.5" customHeight="1">
      <c r="A322" s="25">
        <v>624</v>
      </c>
      <c r="B322" s="26" t="s">
        <v>218</v>
      </c>
      <c r="C322" s="36"/>
      <c r="D322" s="36"/>
      <c r="E322" s="36"/>
      <c r="F322" s="36"/>
      <c r="G322" s="36"/>
      <c r="H322" s="36"/>
      <c r="I322" s="180">
        <f t="shared" si="45"/>
        <v>0</v>
      </c>
    </row>
    <row r="323" spans="1:9" ht="25.5" customHeight="1">
      <c r="A323" s="25">
        <v>625</v>
      </c>
      <c r="B323" s="26" t="s">
        <v>219</v>
      </c>
      <c r="C323" s="36"/>
      <c r="D323" s="36"/>
      <c r="E323" s="36"/>
      <c r="F323" s="36"/>
      <c r="G323" s="36"/>
      <c r="H323" s="36"/>
      <c r="I323" s="180">
        <f t="shared" si="45"/>
        <v>0</v>
      </c>
    </row>
    <row r="324" spans="1:9" ht="25.5" customHeight="1">
      <c r="A324" s="25">
        <v>626</v>
      </c>
      <c r="B324" s="26" t="s">
        <v>220</v>
      </c>
      <c r="C324" s="36"/>
      <c r="D324" s="36"/>
      <c r="E324" s="36"/>
      <c r="F324" s="36"/>
      <c r="G324" s="36"/>
      <c r="H324" s="36"/>
      <c r="I324" s="180">
        <f t="shared" ref="I324:I387" si="56">C324+D324+E324+F324+H324+G324</f>
        <v>0</v>
      </c>
    </row>
    <row r="325" spans="1:9" ht="25.5" customHeight="1">
      <c r="A325" s="25">
        <v>627</v>
      </c>
      <c r="B325" s="26" t="s">
        <v>223</v>
      </c>
      <c r="C325" s="36"/>
      <c r="D325" s="36"/>
      <c r="E325" s="36"/>
      <c r="F325" s="36"/>
      <c r="G325" s="36"/>
      <c r="H325" s="36"/>
      <c r="I325" s="180">
        <f t="shared" si="56"/>
        <v>0</v>
      </c>
    </row>
    <row r="326" spans="1:9" ht="25.5" customHeight="1">
      <c r="A326" s="25">
        <v>629</v>
      </c>
      <c r="B326" s="26" t="s">
        <v>224</v>
      </c>
      <c r="C326" s="36"/>
      <c r="D326" s="36"/>
      <c r="E326" s="36"/>
      <c r="F326" s="36"/>
      <c r="G326" s="36"/>
      <c r="H326" s="36"/>
      <c r="I326" s="180">
        <f t="shared" si="56"/>
        <v>0</v>
      </c>
    </row>
    <row r="327" spans="1:9" ht="25.5" customHeight="1">
      <c r="A327" s="29">
        <v>6300</v>
      </c>
      <c r="B327" s="24" t="s">
        <v>225</v>
      </c>
      <c r="C327" s="31">
        <f t="shared" ref="C327:H327" si="57">SUM(C328:C329)</f>
        <v>0</v>
      </c>
      <c r="D327" s="31">
        <f t="shared" si="57"/>
        <v>0</v>
      </c>
      <c r="E327" s="31">
        <f t="shared" si="57"/>
        <v>0</v>
      </c>
      <c r="F327" s="31">
        <f t="shared" si="57"/>
        <v>0</v>
      </c>
      <c r="G327" s="31">
        <f t="shared" si="57"/>
        <v>0</v>
      </c>
      <c r="H327" s="31">
        <f t="shared" si="57"/>
        <v>0</v>
      </c>
      <c r="I327" s="180">
        <f t="shared" si="56"/>
        <v>0</v>
      </c>
    </row>
    <row r="328" spans="1:9" ht="25.5" customHeight="1">
      <c r="A328" s="25">
        <v>631</v>
      </c>
      <c r="B328" s="26" t="s">
        <v>464</v>
      </c>
      <c r="C328" s="36"/>
      <c r="D328" s="36"/>
      <c r="E328" s="36"/>
      <c r="F328" s="36"/>
      <c r="G328" s="36"/>
      <c r="H328" s="36"/>
      <c r="I328" s="180">
        <f t="shared" si="56"/>
        <v>0</v>
      </c>
    </row>
    <row r="329" spans="1:9" ht="25.5" customHeight="1">
      <c r="A329" s="25">
        <v>632</v>
      </c>
      <c r="B329" s="26" t="s">
        <v>226</v>
      </c>
      <c r="C329" s="36"/>
      <c r="D329" s="36"/>
      <c r="E329" s="36"/>
      <c r="F329" s="36"/>
      <c r="G329" s="36"/>
      <c r="H329" s="36"/>
      <c r="I329" s="180">
        <f t="shared" si="56"/>
        <v>0</v>
      </c>
    </row>
    <row r="330" spans="1:9" ht="25.5" customHeight="1">
      <c r="A330" s="111">
        <v>7000</v>
      </c>
      <c r="B330" s="114" t="s">
        <v>227</v>
      </c>
      <c r="C330" s="33">
        <f t="shared" ref="C330:H330" si="58">C331+C334+C344+C351+C361+C371+C374</f>
        <v>0</v>
      </c>
      <c r="D330" s="33">
        <f t="shared" si="58"/>
        <v>0</v>
      </c>
      <c r="E330" s="33">
        <f t="shared" si="58"/>
        <v>0</v>
      </c>
      <c r="F330" s="33">
        <f t="shared" si="58"/>
        <v>0</v>
      </c>
      <c r="G330" s="33">
        <f t="shared" si="58"/>
        <v>0</v>
      </c>
      <c r="H330" s="33">
        <f t="shared" si="58"/>
        <v>0</v>
      </c>
      <c r="I330" s="180">
        <f t="shared" si="56"/>
        <v>0</v>
      </c>
    </row>
    <row r="331" spans="1:9" ht="25.5" customHeight="1">
      <c r="A331" s="29">
        <v>7100</v>
      </c>
      <c r="B331" s="24" t="s">
        <v>228</v>
      </c>
      <c r="C331" s="31">
        <f t="shared" ref="C331:H331" si="59">SUM(C332:C333)</f>
        <v>0</v>
      </c>
      <c r="D331" s="31">
        <f t="shared" si="59"/>
        <v>0</v>
      </c>
      <c r="E331" s="31">
        <f t="shared" si="59"/>
        <v>0</v>
      </c>
      <c r="F331" s="31">
        <f t="shared" si="59"/>
        <v>0</v>
      </c>
      <c r="G331" s="31">
        <f t="shared" si="59"/>
        <v>0</v>
      </c>
      <c r="H331" s="31">
        <f t="shared" si="59"/>
        <v>0</v>
      </c>
      <c r="I331" s="180">
        <f t="shared" si="56"/>
        <v>0</v>
      </c>
    </row>
    <row r="332" spans="1:9" ht="25.5" customHeight="1">
      <c r="A332" s="25">
        <v>711</v>
      </c>
      <c r="B332" s="26" t="s">
        <v>465</v>
      </c>
      <c r="C332" s="36"/>
      <c r="D332" s="101"/>
      <c r="E332" s="101"/>
      <c r="F332" s="101"/>
      <c r="G332" s="101"/>
      <c r="H332" s="101"/>
      <c r="I332" s="180">
        <f t="shared" si="56"/>
        <v>0</v>
      </c>
    </row>
    <row r="333" spans="1:9" ht="25.5" customHeight="1">
      <c r="A333" s="25">
        <v>712</v>
      </c>
      <c r="B333" s="26" t="s">
        <v>466</v>
      </c>
      <c r="C333" s="36"/>
      <c r="D333" s="101"/>
      <c r="E333" s="101"/>
      <c r="F333" s="101"/>
      <c r="G333" s="101"/>
      <c r="H333" s="101"/>
      <c r="I333" s="180">
        <f t="shared" si="56"/>
        <v>0</v>
      </c>
    </row>
    <row r="334" spans="1:9" ht="25.5" customHeight="1">
      <c r="A334" s="29">
        <v>7200</v>
      </c>
      <c r="B334" s="30" t="s">
        <v>581</v>
      </c>
      <c r="C334" s="31">
        <f t="shared" ref="C334:H334" si="60">SUM(C335:C343)</f>
        <v>0</v>
      </c>
      <c r="D334" s="31">
        <f t="shared" si="60"/>
        <v>0</v>
      </c>
      <c r="E334" s="31">
        <f t="shared" si="60"/>
        <v>0</v>
      </c>
      <c r="F334" s="31">
        <f t="shared" si="60"/>
        <v>0</v>
      </c>
      <c r="G334" s="31">
        <f t="shared" si="60"/>
        <v>0</v>
      </c>
      <c r="H334" s="31">
        <f t="shared" si="60"/>
        <v>0</v>
      </c>
      <c r="I334" s="180">
        <f t="shared" si="56"/>
        <v>0</v>
      </c>
    </row>
    <row r="335" spans="1:9" ht="25.5" customHeight="1">
      <c r="A335" s="25">
        <v>721</v>
      </c>
      <c r="B335" s="26" t="s">
        <v>467</v>
      </c>
      <c r="C335" s="36"/>
      <c r="D335" s="101"/>
      <c r="E335" s="101"/>
      <c r="F335" s="101"/>
      <c r="G335" s="101"/>
      <c r="H335" s="101"/>
      <c r="I335" s="180">
        <f t="shared" si="56"/>
        <v>0</v>
      </c>
    </row>
    <row r="336" spans="1:9" ht="25.5" customHeight="1">
      <c r="A336" s="25">
        <v>722</v>
      </c>
      <c r="B336" s="26" t="s">
        <v>576</v>
      </c>
      <c r="C336" s="36"/>
      <c r="D336" s="101"/>
      <c r="E336" s="101"/>
      <c r="F336" s="101"/>
      <c r="G336" s="101"/>
      <c r="H336" s="101"/>
      <c r="I336" s="180">
        <f t="shared" si="56"/>
        <v>0</v>
      </c>
    </row>
    <row r="337" spans="1:9" ht="25.5" customHeight="1">
      <c r="A337" s="25">
        <v>723</v>
      </c>
      <c r="B337" s="26" t="s">
        <v>468</v>
      </c>
      <c r="C337" s="36"/>
      <c r="D337" s="101"/>
      <c r="E337" s="101"/>
      <c r="F337" s="101"/>
      <c r="G337" s="101"/>
      <c r="H337" s="101"/>
      <c r="I337" s="180">
        <f t="shared" si="56"/>
        <v>0</v>
      </c>
    </row>
    <row r="338" spans="1:9" ht="25.5" customHeight="1">
      <c r="A338" s="25">
        <v>724</v>
      </c>
      <c r="B338" s="26" t="s">
        <v>336</v>
      </c>
      <c r="C338" s="36"/>
      <c r="D338" s="101"/>
      <c r="E338" s="101"/>
      <c r="F338" s="101"/>
      <c r="G338" s="101"/>
      <c r="H338" s="101"/>
      <c r="I338" s="180">
        <f t="shared" si="56"/>
        <v>0</v>
      </c>
    </row>
    <row r="339" spans="1:9" ht="25.5" customHeight="1">
      <c r="A339" s="25">
        <v>725</v>
      </c>
      <c r="B339" s="26" t="s">
        <v>469</v>
      </c>
      <c r="C339" s="36"/>
      <c r="D339" s="101"/>
      <c r="E339" s="101"/>
      <c r="F339" s="101"/>
      <c r="G339" s="101"/>
      <c r="H339" s="101"/>
      <c r="I339" s="180">
        <f t="shared" si="56"/>
        <v>0</v>
      </c>
    </row>
    <row r="340" spans="1:9" ht="25.5" customHeight="1">
      <c r="A340" s="25">
        <v>726</v>
      </c>
      <c r="B340" s="26" t="s">
        <v>229</v>
      </c>
      <c r="C340" s="36"/>
      <c r="D340" s="101"/>
      <c r="E340" s="101"/>
      <c r="F340" s="101"/>
      <c r="G340" s="101"/>
      <c r="H340" s="101"/>
      <c r="I340" s="180">
        <f t="shared" si="56"/>
        <v>0</v>
      </c>
    </row>
    <row r="341" spans="1:9" ht="25.5" customHeight="1">
      <c r="A341" s="25">
        <v>727</v>
      </c>
      <c r="B341" s="26" t="s">
        <v>578</v>
      </c>
      <c r="C341" s="36"/>
      <c r="D341" s="101"/>
      <c r="E341" s="101"/>
      <c r="F341" s="101"/>
      <c r="G341" s="101"/>
      <c r="H341" s="101"/>
      <c r="I341" s="180">
        <f t="shared" si="56"/>
        <v>0</v>
      </c>
    </row>
    <row r="342" spans="1:9" ht="25.5" customHeight="1">
      <c r="A342" s="25">
        <v>728</v>
      </c>
      <c r="B342" s="26" t="s">
        <v>337</v>
      </c>
      <c r="C342" s="36"/>
      <c r="D342" s="101"/>
      <c r="E342" s="101"/>
      <c r="F342" s="101"/>
      <c r="G342" s="101"/>
      <c r="H342" s="101"/>
      <c r="I342" s="180">
        <f t="shared" si="56"/>
        <v>0</v>
      </c>
    </row>
    <row r="343" spans="1:9" ht="25.5" customHeight="1">
      <c r="A343" s="25">
        <v>729</v>
      </c>
      <c r="B343" s="26" t="s">
        <v>230</v>
      </c>
      <c r="C343" s="36"/>
      <c r="D343" s="101"/>
      <c r="E343" s="101"/>
      <c r="F343" s="101"/>
      <c r="G343" s="101"/>
      <c r="H343" s="101"/>
      <c r="I343" s="180">
        <f t="shared" si="56"/>
        <v>0</v>
      </c>
    </row>
    <row r="344" spans="1:9" ht="25.5" customHeight="1">
      <c r="A344" s="29">
        <v>7300</v>
      </c>
      <c r="B344" s="24" t="s">
        <v>577</v>
      </c>
      <c r="C344" s="31">
        <f t="shared" ref="C344:H344" si="61">SUM(C345:C350)</f>
        <v>0</v>
      </c>
      <c r="D344" s="31">
        <f t="shared" si="61"/>
        <v>0</v>
      </c>
      <c r="E344" s="31">
        <f t="shared" si="61"/>
        <v>0</v>
      </c>
      <c r="F344" s="31">
        <f t="shared" si="61"/>
        <v>0</v>
      </c>
      <c r="G344" s="31">
        <f t="shared" si="61"/>
        <v>0</v>
      </c>
      <c r="H344" s="31">
        <f t="shared" si="61"/>
        <v>0</v>
      </c>
      <c r="I344" s="180">
        <f t="shared" si="56"/>
        <v>0</v>
      </c>
    </row>
    <row r="345" spans="1:9" ht="25.5" customHeight="1">
      <c r="A345" s="25">
        <v>731</v>
      </c>
      <c r="B345" s="26" t="s">
        <v>231</v>
      </c>
      <c r="C345" s="36"/>
      <c r="D345" s="101"/>
      <c r="E345" s="101"/>
      <c r="F345" s="101"/>
      <c r="G345" s="101"/>
      <c r="H345" s="101"/>
      <c r="I345" s="180">
        <f t="shared" si="56"/>
        <v>0</v>
      </c>
    </row>
    <row r="346" spans="1:9" ht="25.5" customHeight="1">
      <c r="A346" s="25">
        <v>732</v>
      </c>
      <c r="B346" s="26" t="s">
        <v>338</v>
      </c>
      <c r="C346" s="36"/>
      <c r="D346" s="101"/>
      <c r="E346" s="101"/>
      <c r="F346" s="101"/>
      <c r="G346" s="101"/>
      <c r="H346" s="101"/>
      <c r="I346" s="180">
        <f t="shared" si="56"/>
        <v>0</v>
      </c>
    </row>
    <row r="347" spans="1:9" ht="25.5" customHeight="1">
      <c r="A347" s="25">
        <v>733</v>
      </c>
      <c r="B347" s="26" t="s">
        <v>232</v>
      </c>
      <c r="C347" s="36"/>
      <c r="D347" s="101"/>
      <c r="E347" s="101"/>
      <c r="F347" s="101"/>
      <c r="G347" s="101"/>
      <c r="H347" s="101"/>
      <c r="I347" s="180">
        <f t="shared" si="56"/>
        <v>0</v>
      </c>
    </row>
    <row r="348" spans="1:9" ht="25.5" customHeight="1">
      <c r="A348" s="25">
        <v>734</v>
      </c>
      <c r="B348" s="26" t="s">
        <v>339</v>
      </c>
      <c r="C348" s="36"/>
      <c r="D348" s="101"/>
      <c r="E348" s="101"/>
      <c r="F348" s="101"/>
      <c r="G348" s="101"/>
      <c r="H348" s="101"/>
      <c r="I348" s="180">
        <f t="shared" si="56"/>
        <v>0</v>
      </c>
    </row>
    <row r="349" spans="1:9" ht="25.5" customHeight="1">
      <c r="A349" s="25">
        <v>735</v>
      </c>
      <c r="B349" s="26" t="s">
        <v>233</v>
      </c>
      <c r="C349" s="36"/>
      <c r="D349" s="101"/>
      <c r="E349" s="101"/>
      <c r="F349" s="101"/>
      <c r="G349" s="101"/>
      <c r="H349" s="101"/>
      <c r="I349" s="180">
        <f t="shared" si="56"/>
        <v>0</v>
      </c>
    </row>
    <row r="350" spans="1:9" ht="25.5" customHeight="1">
      <c r="A350" s="25">
        <v>739</v>
      </c>
      <c r="B350" s="26" t="s">
        <v>234</v>
      </c>
      <c r="C350" s="36"/>
      <c r="D350" s="101"/>
      <c r="E350" s="101"/>
      <c r="F350" s="101"/>
      <c r="G350" s="101"/>
      <c r="H350" s="101"/>
      <c r="I350" s="180">
        <f t="shared" si="56"/>
        <v>0</v>
      </c>
    </row>
    <row r="351" spans="1:9" ht="25.5" customHeight="1">
      <c r="A351" s="29">
        <v>7400</v>
      </c>
      <c r="B351" s="24" t="s">
        <v>239</v>
      </c>
      <c r="C351" s="31">
        <f t="shared" ref="C351:H351" si="62">SUM(C352:C360)</f>
        <v>0</v>
      </c>
      <c r="D351" s="31">
        <f t="shared" si="62"/>
        <v>0</v>
      </c>
      <c r="E351" s="31">
        <f t="shared" si="62"/>
        <v>0</v>
      </c>
      <c r="F351" s="31">
        <f t="shared" si="62"/>
        <v>0</v>
      </c>
      <c r="G351" s="31">
        <f t="shared" si="62"/>
        <v>0</v>
      </c>
      <c r="H351" s="31">
        <f t="shared" si="62"/>
        <v>0</v>
      </c>
      <c r="I351" s="180">
        <f t="shared" si="56"/>
        <v>0</v>
      </c>
    </row>
    <row r="352" spans="1:9" ht="25.5" customHeight="1">
      <c r="A352" s="25">
        <v>741</v>
      </c>
      <c r="B352" s="26" t="s">
        <v>470</v>
      </c>
      <c r="C352" s="101"/>
      <c r="D352" s="101"/>
      <c r="E352" s="101"/>
      <c r="F352" s="101"/>
      <c r="G352" s="101"/>
      <c r="H352" s="101"/>
      <c r="I352" s="180">
        <f t="shared" si="56"/>
        <v>0</v>
      </c>
    </row>
    <row r="353" spans="1:9" ht="25.5" customHeight="1">
      <c r="A353" s="25">
        <v>742</v>
      </c>
      <c r="B353" s="26" t="s">
        <v>471</v>
      </c>
      <c r="C353" s="101"/>
      <c r="D353" s="101"/>
      <c r="E353" s="101"/>
      <c r="F353" s="101"/>
      <c r="G353" s="101"/>
      <c r="H353" s="101"/>
      <c r="I353" s="180">
        <f t="shared" si="56"/>
        <v>0</v>
      </c>
    </row>
    <row r="354" spans="1:9" ht="25.5" customHeight="1">
      <c r="A354" s="25">
        <v>743</v>
      </c>
      <c r="B354" s="26" t="s">
        <v>472</v>
      </c>
      <c r="C354" s="101"/>
      <c r="D354" s="101"/>
      <c r="E354" s="101"/>
      <c r="F354" s="101"/>
      <c r="G354" s="101"/>
      <c r="H354" s="101"/>
      <c r="I354" s="180">
        <f t="shared" si="56"/>
        <v>0</v>
      </c>
    </row>
    <row r="355" spans="1:9" ht="25.5" customHeight="1">
      <c r="A355" s="25">
        <v>744</v>
      </c>
      <c r="B355" s="26" t="s">
        <v>340</v>
      </c>
      <c r="C355" s="101"/>
      <c r="D355" s="101"/>
      <c r="E355" s="101"/>
      <c r="F355" s="101"/>
      <c r="G355" s="101"/>
      <c r="H355" s="101"/>
      <c r="I355" s="180">
        <f t="shared" si="56"/>
        <v>0</v>
      </c>
    </row>
    <row r="356" spans="1:9" ht="25.5" customHeight="1">
      <c r="A356" s="25">
        <v>745</v>
      </c>
      <c r="B356" s="26" t="s">
        <v>235</v>
      </c>
      <c r="C356" s="101"/>
      <c r="D356" s="101"/>
      <c r="E356" s="101"/>
      <c r="F356" s="101"/>
      <c r="G356" s="101"/>
      <c r="H356" s="101"/>
      <c r="I356" s="180">
        <f t="shared" si="56"/>
        <v>0</v>
      </c>
    </row>
    <row r="357" spans="1:9" ht="25.5" customHeight="1">
      <c r="A357" s="25">
        <v>746</v>
      </c>
      <c r="B357" s="26" t="s">
        <v>341</v>
      </c>
      <c r="C357" s="101"/>
      <c r="D357" s="101"/>
      <c r="E357" s="101"/>
      <c r="F357" s="101"/>
      <c r="G357" s="101"/>
      <c r="H357" s="101"/>
      <c r="I357" s="180">
        <f t="shared" si="56"/>
        <v>0</v>
      </c>
    </row>
    <row r="358" spans="1:9" ht="25.5" customHeight="1">
      <c r="A358" s="25">
        <v>747</v>
      </c>
      <c r="B358" s="26" t="s">
        <v>579</v>
      </c>
      <c r="C358" s="101"/>
      <c r="D358" s="101"/>
      <c r="E358" s="101"/>
      <c r="F358" s="101"/>
      <c r="G358" s="101"/>
      <c r="H358" s="101"/>
      <c r="I358" s="180">
        <f t="shared" si="56"/>
        <v>0</v>
      </c>
    </row>
    <row r="359" spans="1:9" ht="25.5" customHeight="1">
      <c r="A359" s="25">
        <v>748</v>
      </c>
      <c r="B359" s="26" t="s">
        <v>236</v>
      </c>
      <c r="C359" s="101"/>
      <c r="D359" s="101"/>
      <c r="E359" s="101"/>
      <c r="F359" s="101"/>
      <c r="G359" s="101"/>
      <c r="H359" s="101"/>
      <c r="I359" s="180">
        <f t="shared" si="56"/>
        <v>0</v>
      </c>
    </row>
    <row r="360" spans="1:9" ht="25.5" customHeight="1">
      <c r="A360" s="25">
        <v>749</v>
      </c>
      <c r="B360" s="26" t="s">
        <v>237</v>
      </c>
      <c r="C360" s="101"/>
      <c r="D360" s="101"/>
      <c r="E360" s="101"/>
      <c r="F360" s="101"/>
      <c r="G360" s="101"/>
      <c r="H360" s="101"/>
      <c r="I360" s="180">
        <f t="shared" si="56"/>
        <v>0</v>
      </c>
    </row>
    <row r="361" spans="1:9" ht="25.5" customHeight="1">
      <c r="A361" s="29">
        <v>7500</v>
      </c>
      <c r="B361" s="24" t="s">
        <v>238</v>
      </c>
      <c r="C361" s="31">
        <f t="shared" ref="C361:H361" si="63">SUM(C362:C370)</f>
        <v>0</v>
      </c>
      <c r="D361" s="31">
        <f t="shared" si="63"/>
        <v>0</v>
      </c>
      <c r="E361" s="31">
        <f t="shared" si="63"/>
        <v>0</v>
      </c>
      <c r="F361" s="31">
        <f t="shared" si="63"/>
        <v>0</v>
      </c>
      <c r="G361" s="31">
        <f t="shared" si="63"/>
        <v>0</v>
      </c>
      <c r="H361" s="31">
        <f t="shared" si="63"/>
        <v>0</v>
      </c>
      <c r="I361" s="180">
        <f t="shared" si="56"/>
        <v>0</v>
      </c>
    </row>
    <row r="362" spans="1:9" ht="25.5" customHeight="1">
      <c r="A362" s="25">
        <v>751</v>
      </c>
      <c r="B362" s="26" t="s">
        <v>246</v>
      </c>
      <c r="C362" s="101"/>
      <c r="D362" s="101"/>
      <c r="E362" s="101"/>
      <c r="F362" s="101"/>
      <c r="G362" s="101"/>
      <c r="H362" s="101"/>
      <c r="I362" s="180">
        <f t="shared" si="56"/>
        <v>0</v>
      </c>
    </row>
    <row r="363" spans="1:9" ht="25.5" customHeight="1">
      <c r="A363" s="25">
        <v>752</v>
      </c>
      <c r="B363" s="26" t="s">
        <v>240</v>
      </c>
      <c r="C363" s="101"/>
      <c r="D363" s="101"/>
      <c r="E363" s="101"/>
      <c r="F363" s="101"/>
      <c r="G363" s="101"/>
      <c r="H363" s="101"/>
      <c r="I363" s="180">
        <f t="shared" si="56"/>
        <v>0</v>
      </c>
    </row>
    <row r="364" spans="1:9" ht="25.5" customHeight="1">
      <c r="A364" s="25">
        <v>753</v>
      </c>
      <c r="B364" s="26" t="s">
        <v>241</v>
      </c>
      <c r="C364" s="101"/>
      <c r="D364" s="101"/>
      <c r="E364" s="101"/>
      <c r="F364" s="101"/>
      <c r="G364" s="101"/>
      <c r="H364" s="101"/>
      <c r="I364" s="180">
        <f t="shared" si="56"/>
        <v>0</v>
      </c>
    </row>
    <row r="365" spans="1:9" ht="25.5" customHeight="1">
      <c r="A365" s="25">
        <v>754</v>
      </c>
      <c r="B365" s="26" t="s">
        <v>247</v>
      </c>
      <c r="C365" s="36"/>
      <c r="D365" s="101"/>
      <c r="E365" s="101"/>
      <c r="F365" s="101"/>
      <c r="G365" s="101"/>
      <c r="H365" s="101"/>
      <c r="I365" s="180">
        <f t="shared" si="56"/>
        <v>0</v>
      </c>
    </row>
    <row r="366" spans="1:9" ht="25.5" customHeight="1">
      <c r="A366" s="25">
        <v>755</v>
      </c>
      <c r="B366" s="26" t="s">
        <v>242</v>
      </c>
      <c r="C366" s="36"/>
      <c r="D366" s="101"/>
      <c r="E366" s="101"/>
      <c r="F366" s="101"/>
      <c r="G366" s="101"/>
      <c r="H366" s="101"/>
      <c r="I366" s="180">
        <f t="shared" si="56"/>
        <v>0</v>
      </c>
    </row>
    <row r="367" spans="1:9" ht="25.5" customHeight="1">
      <c r="A367" s="25">
        <v>756</v>
      </c>
      <c r="B367" s="26" t="s">
        <v>243</v>
      </c>
      <c r="C367" s="101"/>
      <c r="D367" s="101"/>
      <c r="E367" s="101"/>
      <c r="F367" s="101"/>
      <c r="G367" s="101"/>
      <c r="H367" s="101"/>
      <c r="I367" s="180">
        <f t="shared" si="56"/>
        <v>0</v>
      </c>
    </row>
    <row r="368" spans="1:9" ht="25.5" customHeight="1">
      <c r="A368" s="25">
        <v>757</v>
      </c>
      <c r="B368" s="26" t="s">
        <v>244</v>
      </c>
      <c r="C368" s="101"/>
      <c r="D368" s="101"/>
      <c r="E368" s="101"/>
      <c r="F368" s="101"/>
      <c r="G368" s="101"/>
      <c r="H368" s="101"/>
      <c r="I368" s="180">
        <f t="shared" si="56"/>
        <v>0</v>
      </c>
    </row>
    <row r="369" spans="1:9" ht="25.5" customHeight="1">
      <c r="A369" s="25">
        <v>758</v>
      </c>
      <c r="B369" s="26" t="s">
        <v>245</v>
      </c>
      <c r="C369" s="36"/>
      <c r="D369" s="101"/>
      <c r="E369" s="101"/>
      <c r="F369" s="101"/>
      <c r="G369" s="101"/>
      <c r="H369" s="101"/>
      <c r="I369" s="180">
        <f t="shared" si="56"/>
        <v>0</v>
      </c>
    </row>
    <row r="370" spans="1:9" ht="25.5" customHeight="1">
      <c r="A370" s="25">
        <v>759</v>
      </c>
      <c r="B370" s="26" t="s">
        <v>248</v>
      </c>
      <c r="C370" s="36"/>
      <c r="D370" s="101"/>
      <c r="E370" s="101"/>
      <c r="F370" s="101"/>
      <c r="G370" s="101"/>
      <c r="H370" s="101"/>
      <c r="I370" s="180">
        <f t="shared" si="56"/>
        <v>0</v>
      </c>
    </row>
    <row r="371" spans="1:9" ht="25.5" customHeight="1">
      <c r="A371" s="29">
        <v>7600</v>
      </c>
      <c r="B371" s="24" t="s">
        <v>249</v>
      </c>
      <c r="C371" s="31">
        <f t="shared" ref="C371:H371" si="64">SUM(C372:C373)</f>
        <v>0</v>
      </c>
      <c r="D371" s="31">
        <f t="shared" si="64"/>
        <v>0</v>
      </c>
      <c r="E371" s="31">
        <f t="shared" si="64"/>
        <v>0</v>
      </c>
      <c r="F371" s="31">
        <f t="shared" si="64"/>
        <v>0</v>
      </c>
      <c r="G371" s="31">
        <f t="shared" si="64"/>
        <v>0</v>
      </c>
      <c r="H371" s="31">
        <f t="shared" si="64"/>
        <v>0</v>
      </c>
      <c r="I371" s="180">
        <f t="shared" si="56"/>
        <v>0</v>
      </c>
    </row>
    <row r="372" spans="1:9" ht="25.5" customHeight="1">
      <c r="A372" s="25">
        <v>761</v>
      </c>
      <c r="B372" s="26" t="s">
        <v>342</v>
      </c>
      <c r="C372" s="101"/>
      <c r="D372" s="101"/>
      <c r="E372" s="101"/>
      <c r="F372" s="101"/>
      <c r="G372" s="101"/>
      <c r="H372" s="101"/>
      <c r="I372" s="180">
        <f t="shared" si="56"/>
        <v>0</v>
      </c>
    </row>
    <row r="373" spans="1:9" ht="25.5" customHeight="1">
      <c r="A373" s="25">
        <v>762</v>
      </c>
      <c r="B373" s="26" t="s">
        <v>250</v>
      </c>
      <c r="C373" s="101"/>
      <c r="D373" s="101"/>
      <c r="E373" s="101"/>
      <c r="F373" s="101"/>
      <c r="G373" s="101"/>
      <c r="H373" s="101"/>
      <c r="I373" s="180">
        <f t="shared" si="56"/>
        <v>0</v>
      </c>
    </row>
    <row r="374" spans="1:9" ht="25.5" customHeight="1">
      <c r="A374" s="29">
        <v>7900</v>
      </c>
      <c r="B374" s="24" t="s">
        <v>251</v>
      </c>
      <c r="C374" s="31">
        <f t="shared" ref="C374:H374" si="65">SUM(C375:C377)</f>
        <v>0</v>
      </c>
      <c r="D374" s="31">
        <f t="shared" si="65"/>
        <v>0</v>
      </c>
      <c r="E374" s="31">
        <f t="shared" si="65"/>
        <v>0</v>
      </c>
      <c r="F374" s="31">
        <f t="shared" si="65"/>
        <v>0</v>
      </c>
      <c r="G374" s="31">
        <f t="shared" si="65"/>
        <v>0</v>
      </c>
      <c r="H374" s="31">
        <f t="shared" si="65"/>
        <v>0</v>
      </c>
      <c r="I374" s="180">
        <f t="shared" si="56"/>
        <v>0</v>
      </c>
    </row>
    <row r="375" spans="1:9" ht="25.5" customHeight="1">
      <c r="A375" s="25">
        <v>791</v>
      </c>
      <c r="B375" s="26" t="s">
        <v>252</v>
      </c>
      <c r="C375" s="36"/>
      <c r="D375" s="101"/>
      <c r="E375" s="36"/>
      <c r="F375" s="101"/>
      <c r="G375" s="101"/>
      <c r="H375" s="101"/>
      <c r="I375" s="180">
        <f t="shared" si="56"/>
        <v>0</v>
      </c>
    </row>
    <row r="376" spans="1:9" ht="25.5" customHeight="1">
      <c r="A376" s="25">
        <v>792</v>
      </c>
      <c r="B376" s="26" t="s">
        <v>253</v>
      </c>
      <c r="C376" s="36"/>
      <c r="D376" s="101"/>
      <c r="E376" s="36"/>
      <c r="F376" s="101"/>
      <c r="G376" s="101"/>
      <c r="H376" s="101"/>
      <c r="I376" s="180">
        <f t="shared" si="56"/>
        <v>0</v>
      </c>
    </row>
    <row r="377" spans="1:9" ht="25.5" customHeight="1">
      <c r="A377" s="25">
        <v>799</v>
      </c>
      <c r="B377" s="26" t="s">
        <v>254</v>
      </c>
      <c r="C377" s="36"/>
      <c r="D377" s="101"/>
      <c r="E377" s="36"/>
      <c r="F377" s="101"/>
      <c r="G377" s="101"/>
      <c r="H377" s="101"/>
      <c r="I377" s="180">
        <f t="shared" si="56"/>
        <v>0</v>
      </c>
    </row>
    <row r="378" spans="1:9" ht="25.5" customHeight="1">
      <c r="A378" s="111">
        <v>8000</v>
      </c>
      <c r="B378" s="28" t="s">
        <v>255</v>
      </c>
      <c r="C378" s="33">
        <f t="shared" ref="C378:H378" si="66">C379+C386+C392</f>
        <v>0</v>
      </c>
      <c r="D378" s="33">
        <f t="shared" si="66"/>
        <v>0</v>
      </c>
      <c r="E378" s="33">
        <f t="shared" si="66"/>
        <v>0</v>
      </c>
      <c r="F378" s="33">
        <f t="shared" si="66"/>
        <v>0</v>
      </c>
      <c r="G378" s="33">
        <f t="shared" si="66"/>
        <v>0</v>
      </c>
      <c r="H378" s="33">
        <f t="shared" si="66"/>
        <v>0</v>
      </c>
      <c r="I378" s="180">
        <f t="shared" si="56"/>
        <v>0</v>
      </c>
    </row>
    <row r="379" spans="1:9" ht="25.5" customHeight="1">
      <c r="A379" s="29">
        <v>8100</v>
      </c>
      <c r="B379" s="24" t="s">
        <v>256</v>
      </c>
      <c r="C379" s="31">
        <f t="shared" ref="C379:H379" si="67">SUM(C380:C385)</f>
        <v>0</v>
      </c>
      <c r="D379" s="31">
        <f t="shared" si="67"/>
        <v>0</v>
      </c>
      <c r="E379" s="31">
        <f t="shared" si="67"/>
        <v>0</v>
      </c>
      <c r="F379" s="31">
        <f t="shared" si="67"/>
        <v>0</v>
      </c>
      <c r="G379" s="31">
        <f t="shared" si="67"/>
        <v>0</v>
      </c>
      <c r="H379" s="31">
        <f t="shared" si="67"/>
        <v>0</v>
      </c>
      <c r="I379" s="180">
        <f t="shared" si="56"/>
        <v>0</v>
      </c>
    </row>
    <row r="380" spans="1:9" ht="25.5" customHeight="1">
      <c r="A380" s="25">
        <v>811</v>
      </c>
      <c r="B380" s="26" t="s">
        <v>302</v>
      </c>
      <c r="C380" s="101"/>
      <c r="D380" s="101"/>
      <c r="E380" s="101"/>
      <c r="F380" s="101"/>
      <c r="G380" s="101"/>
      <c r="H380" s="101"/>
      <c r="I380" s="180">
        <f t="shared" si="56"/>
        <v>0</v>
      </c>
    </row>
    <row r="381" spans="1:9" ht="25.5" customHeight="1">
      <c r="A381" s="25">
        <v>812</v>
      </c>
      <c r="B381" s="26" t="s">
        <v>257</v>
      </c>
      <c r="C381" s="101"/>
      <c r="D381" s="101"/>
      <c r="E381" s="101"/>
      <c r="F381" s="101"/>
      <c r="G381" s="101"/>
      <c r="H381" s="101"/>
      <c r="I381" s="180">
        <f t="shared" si="56"/>
        <v>0</v>
      </c>
    </row>
    <row r="382" spans="1:9" ht="25.5" customHeight="1">
      <c r="A382" s="25">
        <v>813</v>
      </c>
      <c r="B382" s="26" t="s">
        <v>258</v>
      </c>
      <c r="C382" s="101"/>
      <c r="D382" s="101"/>
      <c r="E382" s="101"/>
      <c r="F382" s="101"/>
      <c r="G382" s="101"/>
      <c r="H382" s="101"/>
      <c r="I382" s="180">
        <f t="shared" si="56"/>
        <v>0</v>
      </c>
    </row>
    <row r="383" spans="1:9" ht="25.5" customHeight="1">
      <c r="A383" s="25">
        <v>814</v>
      </c>
      <c r="B383" s="26" t="s">
        <v>259</v>
      </c>
      <c r="C383" s="101"/>
      <c r="D383" s="101"/>
      <c r="E383" s="101"/>
      <c r="F383" s="101"/>
      <c r="G383" s="101"/>
      <c r="H383" s="101"/>
      <c r="I383" s="180">
        <f t="shared" si="56"/>
        <v>0</v>
      </c>
    </row>
    <row r="384" spans="1:9" ht="25.5" customHeight="1">
      <c r="A384" s="25">
        <v>815</v>
      </c>
      <c r="B384" s="26" t="s">
        <v>260</v>
      </c>
      <c r="C384" s="101"/>
      <c r="D384" s="101"/>
      <c r="E384" s="101"/>
      <c r="F384" s="101"/>
      <c r="G384" s="101"/>
      <c r="H384" s="101"/>
      <c r="I384" s="180">
        <f t="shared" si="56"/>
        <v>0</v>
      </c>
    </row>
    <row r="385" spans="1:9" ht="25.5" customHeight="1">
      <c r="A385" s="25">
        <v>816</v>
      </c>
      <c r="B385" s="26" t="s">
        <v>261</v>
      </c>
      <c r="C385" s="101"/>
      <c r="D385" s="101"/>
      <c r="E385" s="101"/>
      <c r="F385" s="101"/>
      <c r="G385" s="101"/>
      <c r="H385" s="101"/>
      <c r="I385" s="180">
        <f t="shared" si="56"/>
        <v>0</v>
      </c>
    </row>
    <row r="386" spans="1:9" ht="25.5" customHeight="1">
      <c r="A386" s="29">
        <v>8300</v>
      </c>
      <c r="B386" s="24" t="s">
        <v>262</v>
      </c>
      <c r="C386" s="31">
        <f t="shared" ref="C386:H386" si="68">SUM(C387:C391)</f>
        <v>0</v>
      </c>
      <c r="D386" s="31">
        <f t="shared" si="68"/>
        <v>0</v>
      </c>
      <c r="E386" s="31">
        <f t="shared" si="68"/>
        <v>0</v>
      </c>
      <c r="F386" s="31">
        <f t="shared" si="68"/>
        <v>0</v>
      </c>
      <c r="G386" s="31">
        <f t="shared" si="68"/>
        <v>0</v>
      </c>
      <c r="H386" s="31">
        <f t="shared" si="68"/>
        <v>0</v>
      </c>
      <c r="I386" s="180">
        <f t="shared" si="56"/>
        <v>0</v>
      </c>
    </row>
    <row r="387" spans="1:9" ht="25.5" customHeight="1">
      <c r="A387" s="25">
        <v>831</v>
      </c>
      <c r="B387" s="26" t="s">
        <v>263</v>
      </c>
      <c r="C387" s="101"/>
      <c r="D387" s="101"/>
      <c r="E387" s="101"/>
      <c r="F387" s="101"/>
      <c r="G387" s="101"/>
      <c r="H387" s="101"/>
      <c r="I387" s="180">
        <f t="shared" si="56"/>
        <v>0</v>
      </c>
    </row>
    <row r="388" spans="1:9" ht="25.5" customHeight="1">
      <c r="A388" s="25">
        <v>832</v>
      </c>
      <c r="B388" s="26" t="s">
        <v>264</v>
      </c>
      <c r="C388" s="101"/>
      <c r="D388" s="101"/>
      <c r="E388" s="101"/>
      <c r="F388" s="101"/>
      <c r="G388" s="101"/>
      <c r="H388" s="101"/>
      <c r="I388" s="180">
        <f t="shared" ref="I388:I427" si="69">C388+D388+E388+F388+H388+G388</f>
        <v>0</v>
      </c>
    </row>
    <row r="389" spans="1:9" ht="25.5" customHeight="1">
      <c r="A389" s="25">
        <v>833</v>
      </c>
      <c r="B389" s="26" t="s">
        <v>265</v>
      </c>
      <c r="C389" s="101"/>
      <c r="D389" s="101"/>
      <c r="E389" s="101"/>
      <c r="F389" s="101"/>
      <c r="G389" s="101"/>
      <c r="H389" s="101"/>
      <c r="I389" s="180">
        <f t="shared" si="69"/>
        <v>0</v>
      </c>
    </row>
    <row r="390" spans="1:9" ht="25.5" customHeight="1">
      <c r="A390" s="25">
        <v>834</v>
      </c>
      <c r="B390" s="26" t="s">
        <v>266</v>
      </c>
      <c r="C390" s="101"/>
      <c r="D390" s="101"/>
      <c r="E390" s="101"/>
      <c r="F390" s="101"/>
      <c r="G390" s="101"/>
      <c r="H390" s="101"/>
      <c r="I390" s="180">
        <f t="shared" si="69"/>
        <v>0</v>
      </c>
    </row>
    <row r="391" spans="1:9" ht="25.5" customHeight="1">
      <c r="A391" s="25">
        <v>835</v>
      </c>
      <c r="B391" s="26" t="s">
        <v>448</v>
      </c>
      <c r="C391" s="101"/>
      <c r="D391" s="101"/>
      <c r="E391" s="101"/>
      <c r="F391" s="101"/>
      <c r="G391" s="101"/>
      <c r="H391" s="101"/>
      <c r="I391" s="180">
        <f t="shared" si="69"/>
        <v>0</v>
      </c>
    </row>
    <row r="392" spans="1:9" ht="25.5" customHeight="1">
      <c r="A392" s="29">
        <v>8500</v>
      </c>
      <c r="B392" s="24" t="s">
        <v>267</v>
      </c>
      <c r="C392" s="31">
        <f t="shared" ref="C392:H392" si="70">SUM(C393:C395)</f>
        <v>0</v>
      </c>
      <c r="D392" s="31">
        <f t="shared" si="70"/>
        <v>0</v>
      </c>
      <c r="E392" s="31">
        <f t="shared" si="70"/>
        <v>0</v>
      </c>
      <c r="F392" s="31">
        <f t="shared" si="70"/>
        <v>0</v>
      </c>
      <c r="G392" s="31">
        <f t="shared" si="70"/>
        <v>0</v>
      </c>
      <c r="H392" s="31">
        <f t="shared" si="70"/>
        <v>0</v>
      </c>
      <c r="I392" s="180">
        <f t="shared" si="69"/>
        <v>0</v>
      </c>
    </row>
    <row r="393" spans="1:9" ht="25.5" customHeight="1">
      <c r="A393" s="25">
        <v>851</v>
      </c>
      <c r="B393" s="26" t="s">
        <v>268</v>
      </c>
      <c r="C393" s="101"/>
      <c r="D393" s="101"/>
      <c r="E393" s="101"/>
      <c r="F393" s="101"/>
      <c r="G393" s="101"/>
      <c r="H393" s="101"/>
      <c r="I393" s="180">
        <f t="shared" si="69"/>
        <v>0</v>
      </c>
    </row>
    <row r="394" spans="1:9" ht="25.5" customHeight="1">
      <c r="A394" s="25">
        <v>852</v>
      </c>
      <c r="B394" s="26" t="s">
        <v>269</v>
      </c>
      <c r="C394" s="101"/>
      <c r="D394" s="101"/>
      <c r="E394" s="101"/>
      <c r="F394" s="101"/>
      <c r="G394" s="101"/>
      <c r="H394" s="101"/>
      <c r="I394" s="180">
        <f t="shared" si="69"/>
        <v>0</v>
      </c>
    </row>
    <row r="395" spans="1:9" ht="25.5" customHeight="1">
      <c r="A395" s="25">
        <v>853</v>
      </c>
      <c r="B395" s="26" t="s">
        <v>633</v>
      </c>
      <c r="C395" s="101"/>
      <c r="D395" s="101"/>
      <c r="E395" s="101"/>
      <c r="F395" s="101"/>
      <c r="G395" s="101"/>
      <c r="H395" s="101"/>
      <c r="I395" s="180">
        <f t="shared" si="69"/>
        <v>0</v>
      </c>
    </row>
    <row r="396" spans="1:9" ht="25.5" customHeight="1">
      <c r="A396" s="111">
        <v>9000</v>
      </c>
      <c r="B396" s="114" t="s">
        <v>307</v>
      </c>
      <c r="C396" s="33">
        <f t="shared" ref="C396:H396" si="71">C397+C406+C415+C418+C421+C423+C426</f>
        <v>698633</v>
      </c>
      <c r="D396" s="33">
        <f t="shared" si="71"/>
        <v>0</v>
      </c>
      <c r="E396" s="33">
        <f t="shared" si="71"/>
        <v>30331522</v>
      </c>
      <c r="F396" s="33">
        <f t="shared" si="71"/>
        <v>0</v>
      </c>
      <c r="G396" s="33">
        <f t="shared" si="71"/>
        <v>0</v>
      </c>
      <c r="H396" s="33">
        <f t="shared" si="71"/>
        <v>0</v>
      </c>
      <c r="I396" s="180">
        <f t="shared" si="69"/>
        <v>31030155</v>
      </c>
    </row>
    <row r="397" spans="1:9" ht="25.5" customHeight="1">
      <c r="A397" s="112">
        <v>9100</v>
      </c>
      <c r="B397" s="108" t="s">
        <v>599</v>
      </c>
      <c r="C397" s="31">
        <f t="shared" ref="C397:H397" si="72">SUM(C398:C405)</f>
        <v>0</v>
      </c>
      <c r="D397" s="31">
        <f t="shared" si="72"/>
        <v>0</v>
      </c>
      <c r="E397" s="31">
        <f t="shared" si="72"/>
        <v>17377595</v>
      </c>
      <c r="F397" s="31">
        <f t="shared" si="72"/>
        <v>0</v>
      </c>
      <c r="G397" s="31">
        <f t="shared" si="72"/>
        <v>0</v>
      </c>
      <c r="H397" s="31">
        <f t="shared" si="72"/>
        <v>0</v>
      </c>
      <c r="I397" s="180">
        <f t="shared" si="69"/>
        <v>17377595</v>
      </c>
    </row>
    <row r="398" spans="1:9" ht="25.5" customHeight="1">
      <c r="A398" s="25">
        <v>911</v>
      </c>
      <c r="B398" s="26" t="s">
        <v>270</v>
      </c>
      <c r="C398" s="36"/>
      <c r="D398" s="101"/>
      <c r="E398" s="36">
        <v>17377595</v>
      </c>
      <c r="F398" s="101"/>
      <c r="G398" s="101"/>
      <c r="H398" s="101"/>
      <c r="I398" s="180">
        <f t="shared" si="69"/>
        <v>17377595</v>
      </c>
    </row>
    <row r="399" spans="1:9" ht="25.5" customHeight="1">
      <c r="A399" s="25">
        <v>912</v>
      </c>
      <c r="B399" s="26" t="s">
        <v>343</v>
      </c>
      <c r="C399" s="36"/>
      <c r="D399" s="101"/>
      <c r="E399" s="36"/>
      <c r="F399" s="101"/>
      <c r="G399" s="101"/>
      <c r="H399" s="101"/>
      <c r="I399" s="180">
        <f t="shared" si="69"/>
        <v>0</v>
      </c>
    </row>
    <row r="400" spans="1:9" ht="25.5" customHeight="1">
      <c r="A400" s="25">
        <v>913</v>
      </c>
      <c r="B400" s="26" t="s">
        <v>271</v>
      </c>
      <c r="C400" s="101"/>
      <c r="D400" s="101"/>
      <c r="E400" s="101"/>
      <c r="F400" s="101"/>
      <c r="G400" s="101"/>
      <c r="H400" s="101"/>
      <c r="I400" s="180">
        <f t="shared" si="69"/>
        <v>0</v>
      </c>
    </row>
    <row r="401" spans="1:9" ht="25.5" customHeight="1">
      <c r="A401" s="25">
        <v>914</v>
      </c>
      <c r="B401" s="26" t="s">
        <v>272</v>
      </c>
      <c r="C401" s="101"/>
      <c r="D401" s="101"/>
      <c r="E401" s="101"/>
      <c r="F401" s="101"/>
      <c r="G401" s="101"/>
      <c r="H401" s="101"/>
      <c r="I401" s="180">
        <f t="shared" si="69"/>
        <v>0</v>
      </c>
    </row>
    <row r="402" spans="1:9" ht="25.5" customHeight="1">
      <c r="A402" s="25">
        <v>915</v>
      </c>
      <c r="B402" s="26" t="s">
        <v>273</v>
      </c>
      <c r="C402" s="101"/>
      <c r="D402" s="101"/>
      <c r="E402" s="101"/>
      <c r="F402" s="101"/>
      <c r="G402" s="101"/>
      <c r="H402" s="101"/>
      <c r="I402" s="180">
        <f t="shared" si="69"/>
        <v>0</v>
      </c>
    </row>
    <row r="403" spans="1:9" ht="25.5" customHeight="1">
      <c r="A403" s="25">
        <v>916</v>
      </c>
      <c r="B403" s="26" t="s">
        <v>274</v>
      </c>
      <c r="C403" s="101"/>
      <c r="D403" s="101"/>
      <c r="E403" s="101"/>
      <c r="F403" s="101"/>
      <c r="G403" s="101"/>
      <c r="H403" s="101"/>
      <c r="I403" s="180">
        <f t="shared" si="69"/>
        <v>0</v>
      </c>
    </row>
    <row r="404" spans="1:9" ht="25.5" customHeight="1">
      <c r="A404" s="25">
        <v>917</v>
      </c>
      <c r="B404" s="26" t="s">
        <v>344</v>
      </c>
      <c r="C404" s="101"/>
      <c r="D404" s="101"/>
      <c r="E404" s="101"/>
      <c r="F404" s="101"/>
      <c r="G404" s="101"/>
      <c r="H404" s="101"/>
      <c r="I404" s="180">
        <f t="shared" si="69"/>
        <v>0</v>
      </c>
    </row>
    <row r="405" spans="1:9" ht="25.5" customHeight="1">
      <c r="A405" s="25">
        <v>918</v>
      </c>
      <c r="B405" s="26" t="s">
        <v>275</v>
      </c>
      <c r="C405" s="101"/>
      <c r="D405" s="101"/>
      <c r="E405" s="101"/>
      <c r="F405" s="101"/>
      <c r="G405" s="101"/>
      <c r="H405" s="101"/>
      <c r="I405" s="180">
        <f t="shared" si="69"/>
        <v>0</v>
      </c>
    </row>
    <row r="406" spans="1:9" ht="25.5" customHeight="1">
      <c r="A406" s="29">
        <v>9200</v>
      </c>
      <c r="B406" s="24" t="s">
        <v>580</v>
      </c>
      <c r="C406" s="31">
        <f t="shared" ref="C406:H406" si="73">SUM(C407:C414)</f>
        <v>0</v>
      </c>
      <c r="D406" s="31">
        <f t="shared" si="73"/>
        <v>0</v>
      </c>
      <c r="E406" s="31">
        <f t="shared" si="73"/>
        <v>10652560</v>
      </c>
      <c r="F406" s="31">
        <f t="shared" si="73"/>
        <v>0</v>
      </c>
      <c r="G406" s="31">
        <f t="shared" si="73"/>
        <v>0</v>
      </c>
      <c r="H406" s="31">
        <f t="shared" si="73"/>
        <v>0</v>
      </c>
      <c r="I406" s="180">
        <f t="shared" si="69"/>
        <v>10652560</v>
      </c>
    </row>
    <row r="407" spans="1:9" ht="25.5" customHeight="1">
      <c r="A407" s="25">
        <v>921</v>
      </c>
      <c r="B407" s="26" t="s">
        <v>279</v>
      </c>
      <c r="C407" s="36"/>
      <c r="D407" s="101"/>
      <c r="E407" s="36">
        <v>10652560</v>
      </c>
      <c r="F407" s="101"/>
      <c r="G407" s="101"/>
      <c r="H407" s="101"/>
      <c r="I407" s="180">
        <f t="shared" si="69"/>
        <v>10652560</v>
      </c>
    </row>
    <row r="408" spans="1:9" ht="25.5" customHeight="1">
      <c r="A408" s="25">
        <v>922</v>
      </c>
      <c r="B408" s="26" t="s">
        <v>345</v>
      </c>
      <c r="C408" s="36"/>
      <c r="D408" s="101"/>
      <c r="E408" s="36"/>
      <c r="F408" s="101"/>
      <c r="G408" s="101"/>
      <c r="H408" s="101"/>
      <c r="I408" s="180">
        <f t="shared" si="69"/>
        <v>0</v>
      </c>
    </row>
    <row r="409" spans="1:9" ht="25.5" customHeight="1">
      <c r="A409" s="25">
        <v>923</v>
      </c>
      <c r="B409" s="26" t="s">
        <v>278</v>
      </c>
      <c r="C409" s="101"/>
      <c r="D409" s="101"/>
      <c r="E409" s="101"/>
      <c r="F409" s="101"/>
      <c r="G409" s="101"/>
      <c r="H409" s="101"/>
      <c r="I409" s="180">
        <f t="shared" si="69"/>
        <v>0</v>
      </c>
    </row>
    <row r="410" spans="1:9" ht="25.5" customHeight="1">
      <c r="A410" s="25">
        <v>924</v>
      </c>
      <c r="B410" s="26" t="s">
        <v>280</v>
      </c>
      <c r="C410" s="101"/>
      <c r="D410" s="101"/>
      <c r="E410" s="101"/>
      <c r="F410" s="101"/>
      <c r="G410" s="101"/>
      <c r="H410" s="101"/>
      <c r="I410" s="180">
        <f t="shared" si="69"/>
        <v>0</v>
      </c>
    </row>
    <row r="411" spans="1:9" ht="25.5" customHeight="1">
      <c r="A411" s="25">
        <v>925</v>
      </c>
      <c r="B411" s="26" t="s">
        <v>276</v>
      </c>
      <c r="C411" s="101"/>
      <c r="D411" s="101"/>
      <c r="E411" s="101"/>
      <c r="F411" s="101"/>
      <c r="G411" s="101"/>
      <c r="H411" s="101"/>
      <c r="I411" s="180">
        <f t="shared" si="69"/>
        <v>0</v>
      </c>
    </row>
    <row r="412" spans="1:9" ht="25.5" customHeight="1">
      <c r="A412" s="25">
        <v>926</v>
      </c>
      <c r="B412" s="26" t="s">
        <v>277</v>
      </c>
      <c r="C412" s="101"/>
      <c r="D412" s="101"/>
      <c r="E412" s="101"/>
      <c r="F412" s="101"/>
      <c r="G412" s="101"/>
      <c r="H412" s="101"/>
      <c r="I412" s="180">
        <f t="shared" si="69"/>
        <v>0</v>
      </c>
    </row>
    <row r="413" spans="1:9" ht="25.5" customHeight="1">
      <c r="A413" s="25">
        <v>927</v>
      </c>
      <c r="B413" s="26" t="s">
        <v>346</v>
      </c>
      <c r="C413" s="101"/>
      <c r="D413" s="101"/>
      <c r="E413" s="101"/>
      <c r="F413" s="101"/>
      <c r="G413" s="101"/>
      <c r="H413" s="101"/>
      <c r="I413" s="180">
        <f t="shared" si="69"/>
        <v>0</v>
      </c>
    </row>
    <row r="414" spans="1:9" ht="25.5" customHeight="1">
      <c r="A414" s="25">
        <v>928</v>
      </c>
      <c r="B414" s="26" t="s">
        <v>281</v>
      </c>
      <c r="C414" s="101"/>
      <c r="D414" s="101"/>
      <c r="E414" s="101"/>
      <c r="F414" s="101"/>
      <c r="G414" s="101"/>
      <c r="H414" s="101"/>
      <c r="I414" s="180">
        <f t="shared" si="69"/>
        <v>0</v>
      </c>
    </row>
    <row r="415" spans="1:9" ht="25.5" customHeight="1">
      <c r="A415" s="29">
        <v>9300</v>
      </c>
      <c r="B415" s="24" t="s">
        <v>305</v>
      </c>
      <c r="C415" s="31">
        <f t="shared" ref="C415:H415" si="74">SUM(C416:C417)</f>
        <v>0</v>
      </c>
      <c r="D415" s="31">
        <f t="shared" si="74"/>
        <v>0</v>
      </c>
      <c r="E415" s="31">
        <f t="shared" si="74"/>
        <v>0</v>
      </c>
      <c r="F415" s="31">
        <f t="shared" si="74"/>
        <v>0</v>
      </c>
      <c r="G415" s="31">
        <f t="shared" si="74"/>
        <v>0</v>
      </c>
      <c r="H415" s="31">
        <f t="shared" si="74"/>
        <v>0</v>
      </c>
      <c r="I415" s="180">
        <f t="shared" si="69"/>
        <v>0</v>
      </c>
    </row>
    <row r="416" spans="1:9" ht="25.5" customHeight="1">
      <c r="A416" s="25">
        <v>931</v>
      </c>
      <c r="B416" s="26" t="s">
        <v>985</v>
      </c>
      <c r="C416" s="36"/>
      <c r="D416" s="101"/>
      <c r="E416" s="36"/>
      <c r="F416" s="101"/>
      <c r="G416" s="101"/>
      <c r="H416" s="101"/>
      <c r="I416" s="180">
        <f t="shared" si="69"/>
        <v>0</v>
      </c>
    </row>
    <row r="417" spans="1:11" ht="25.5" customHeight="1">
      <c r="A417" s="25">
        <v>932</v>
      </c>
      <c r="B417" s="26" t="s">
        <v>303</v>
      </c>
      <c r="C417" s="101"/>
      <c r="D417" s="101"/>
      <c r="E417" s="101"/>
      <c r="F417" s="101"/>
      <c r="G417" s="101"/>
      <c r="H417" s="101"/>
      <c r="I417" s="180">
        <f t="shared" si="69"/>
        <v>0</v>
      </c>
    </row>
    <row r="418" spans="1:11" ht="25.5" customHeight="1">
      <c r="A418" s="29">
        <v>9400</v>
      </c>
      <c r="B418" s="24" t="s">
        <v>306</v>
      </c>
      <c r="C418" s="31">
        <f t="shared" ref="C418:H418" si="75">SUM(C419:C420)</f>
        <v>0</v>
      </c>
      <c r="D418" s="31">
        <f t="shared" si="75"/>
        <v>0</v>
      </c>
      <c r="E418" s="31">
        <f t="shared" si="75"/>
        <v>0</v>
      </c>
      <c r="F418" s="31">
        <f t="shared" si="75"/>
        <v>0</v>
      </c>
      <c r="G418" s="31">
        <f t="shared" si="75"/>
        <v>0</v>
      </c>
      <c r="H418" s="31">
        <f t="shared" si="75"/>
        <v>0</v>
      </c>
      <c r="I418" s="180">
        <f t="shared" si="69"/>
        <v>0</v>
      </c>
    </row>
    <row r="419" spans="1:11" ht="25.5" customHeight="1">
      <c r="A419" s="25">
        <v>941</v>
      </c>
      <c r="B419" s="26" t="s">
        <v>304</v>
      </c>
      <c r="C419" s="36"/>
      <c r="D419" s="101"/>
      <c r="E419" s="36"/>
      <c r="F419" s="101"/>
      <c r="G419" s="101"/>
      <c r="H419" s="101"/>
      <c r="I419" s="180">
        <f t="shared" si="69"/>
        <v>0</v>
      </c>
    </row>
    <row r="420" spans="1:11" ht="25.5" customHeight="1">
      <c r="A420" s="25">
        <v>942</v>
      </c>
      <c r="B420" s="26" t="s">
        <v>282</v>
      </c>
      <c r="C420" s="101"/>
      <c r="D420" s="101"/>
      <c r="E420" s="101"/>
      <c r="F420" s="101"/>
      <c r="G420" s="101"/>
      <c r="H420" s="101"/>
      <c r="I420" s="180">
        <f t="shared" si="69"/>
        <v>0</v>
      </c>
    </row>
    <row r="421" spans="1:11" ht="25.5" customHeight="1">
      <c r="A421" s="29">
        <v>9500</v>
      </c>
      <c r="B421" s="24" t="s">
        <v>283</v>
      </c>
      <c r="C421" s="31">
        <f t="shared" ref="C421:H421" si="76">SUM(C422:C422)</f>
        <v>0</v>
      </c>
      <c r="D421" s="31">
        <f t="shared" si="76"/>
        <v>0</v>
      </c>
      <c r="E421" s="31">
        <f t="shared" si="76"/>
        <v>0</v>
      </c>
      <c r="F421" s="31">
        <f t="shared" si="76"/>
        <v>0</v>
      </c>
      <c r="G421" s="31">
        <f t="shared" si="76"/>
        <v>0</v>
      </c>
      <c r="H421" s="31">
        <f t="shared" si="76"/>
        <v>0</v>
      </c>
      <c r="I421" s="180">
        <f t="shared" si="69"/>
        <v>0</v>
      </c>
    </row>
    <row r="422" spans="1:11" ht="25.5" customHeight="1">
      <c r="A422" s="25">
        <v>951</v>
      </c>
      <c r="B422" s="26" t="s">
        <v>753</v>
      </c>
      <c r="C422" s="36"/>
      <c r="D422" s="101"/>
      <c r="E422" s="36"/>
      <c r="F422" s="101"/>
      <c r="G422" s="101"/>
      <c r="H422" s="101"/>
      <c r="I422" s="180">
        <f t="shared" si="69"/>
        <v>0</v>
      </c>
    </row>
    <row r="423" spans="1:11" ht="25.5" customHeight="1">
      <c r="A423" s="29">
        <v>9600</v>
      </c>
      <c r="B423" s="24" t="s">
        <v>284</v>
      </c>
      <c r="C423" s="31">
        <f t="shared" ref="C423:H423" si="77">SUM(C424:C425)</f>
        <v>0</v>
      </c>
      <c r="D423" s="31">
        <f t="shared" si="77"/>
        <v>0</v>
      </c>
      <c r="E423" s="31">
        <f t="shared" si="77"/>
        <v>0</v>
      </c>
      <c r="F423" s="31">
        <f t="shared" si="77"/>
        <v>0</v>
      </c>
      <c r="G423" s="31">
        <f t="shared" si="77"/>
        <v>0</v>
      </c>
      <c r="H423" s="31">
        <f t="shared" si="77"/>
        <v>0</v>
      </c>
      <c r="I423" s="180">
        <f t="shared" si="69"/>
        <v>0</v>
      </c>
    </row>
    <row r="424" spans="1:11" ht="25.5" customHeight="1">
      <c r="A424" s="25">
        <v>961</v>
      </c>
      <c r="B424" s="26" t="s">
        <v>285</v>
      </c>
      <c r="C424" s="101"/>
      <c r="D424" s="101"/>
      <c r="E424" s="101"/>
      <c r="F424" s="101"/>
      <c r="G424" s="101"/>
      <c r="H424" s="101"/>
      <c r="I424" s="180">
        <f t="shared" si="69"/>
        <v>0</v>
      </c>
    </row>
    <row r="425" spans="1:11" ht="25.5" customHeight="1">
      <c r="A425" s="25">
        <v>962</v>
      </c>
      <c r="B425" s="26" t="s">
        <v>286</v>
      </c>
      <c r="C425" s="101"/>
      <c r="D425" s="101"/>
      <c r="E425" s="101"/>
      <c r="F425" s="101"/>
      <c r="G425" s="101"/>
      <c r="H425" s="101"/>
      <c r="I425" s="180">
        <f t="shared" si="69"/>
        <v>0</v>
      </c>
    </row>
    <row r="426" spans="1:11" ht="25.5" customHeight="1">
      <c r="A426" s="112">
        <v>9900</v>
      </c>
      <c r="B426" s="108" t="s">
        <v>287</v>
      </c>
      <c r="C426" s="31">
        <f t="shared" ref="C426:H426" si="78">SUM(C427)</f>
        <v>698633</v>
      </c>
      <c r="D426" s="31">
        <f t="shared" si="78"/>
        <v>0</v>
      </c>
      <c r="E426" s="31">
        <f t="shared" si="78"/>
        <v>2301367</v>
      </c>
      <c r="F426" s="31">
        <f t="shared" si="78"/>
        <v>0</v>
      </c>
      <c r="G426" s="31">
        <f t="shared" si="78"/>
        <v>0</v>
      </c>
      <c r="H426" s="31">
        <f t="shared" si="78"/>
        <v>0</v>
      </c>
      <c r="I426" s="180">
        <f t="shared" si="69"/>
        <v>3000000</v>
      </c>
    </row>
    <row r="427" spans="1:11" ht="25.5" customHeight="1">
      <c r="A427" s="25">
        <v>991</v>
      </c>
      <c r="B427" s="26" t="s">
        <v>288</v>
      </c>
      <c r="C427" s="36">
        <v>698633</v>
      </c>
      <c r="D427" s="101"/>
      <c r="E427" s="36">
        <v>2301367</v>
      </c>
      <c r="F427" s="101"/>
      <c r="G427" s="101"/>
      <c r="H427" s="101"/>
      <c r="I427" s="180">
        <f t="shared" si="69"/>
        <v>3000000</v>
      </c>
    </row>
    <row r="428" spans="1:11" s="35" customFormat="1" ht="25.5" customHeight="1">
      <c r="A428" s="34"/>
      <c r="B428" s="262" t="s">
        <v>547</v>
      </c>
      <c r="C428" s="305">
        <f t="shared" ref="C428:I428" si="79">C3+C40+C105+C190+C249+C308+C330+C378+C396</f>
        <v>234854187</v>
      </c>
      <c r="D428" s="305">
        <f t="shared" si="79"/>
        <v>10638436</v>
      </c>
      <c r="E428" s="305">
        <f t="shared" si="79"/>
        <v>47450544</v>
      </c>
      <c r="F428" s="305">
        <f t="shared" si="79"/>
        <v>0</v>
      </c>
      <c r="G428" s="305">
        <f t="shared" si="79"/>
        <v>0</v>
      </c>
      <c r="H428" s="305">
        <f t="shared" si="79"/>
        <v>0</v>
      </c>
      <c r="I428" s="263">
        <f t="shared" si="79"/>
        <v>292943167</v>
      </c>
      <c r="K428"/>
    </row>
    <row r="429" spans="1:11" hidden="1"/>
    <row r="430" spans="1:11" ht="15.75" hidden="1">
      <c r="K430" s="35"/>
    </row>
  </sheetData>
  <sheetProtection password="D38D" sheet="1" objects="1" scenarios="1"/>
  <mergeCells count="7">
    <mergeCell ref="I1:I2"/>
    <mergeCell ref="A1:A2"/>
    <mergeCell ref="B1:B2"/>
    <mergeCell ref="C1:C2"/>
    <mergeCell ref="D1:E1"/>
    <mergeCell ref="F1:G1"/>
    <mergeCell ref="H1:H2"/>
  </mergeCells>
  <conditionalFormatting sqref="C24:C27 E16:E17 C38:C39 C345:C350 C242:C243 C93:C94 F218:H225 C299:C307 C365:C366 E375:E377 C369:C370 C284:C290 C263:C264 C273 C332:C333 C294:C297 C240 C398:C399 C407:C408 C416 C419 C422 C319:H326 D7:E7 C5 C21 C202 C375:C377 C335:C343 C15:C18 C10:C12 F310:H317 C7:C8 C328:H329 D10:H11 H12 E24:E27 C29:C34 E29:E34 E36 E38:E39 E42:E49 E51:E53 E65:E73 E75:E81 E83:E84 E86:E90 E92:E94 E96:E104 E107:E115 E117:E125 E127:E135 E137:E145 D137 F137:H137 E147:E155 E157:E160 E165:E173 E181:E186 E188:E189 D251:E252 D255:E256 D260:E260 C266:E271 E273 D277 E279 D281 D282:E282 E294:E297 E399 E408 E416 E419 E422 C292">
    <cfRule type="containsBlanks" dxfId="35" priority="2178">
      <formula>LEN(TRIM(C5))=0</formula>
    </cfRule>
  </conditionalFormatting>
  <conditionalFormatting sqref="C42:C49">
    <cfRule type="containsBlanks" dxfId="34" priority="29">
      <formula>LEN(TRIM(C42))=0</formula>
    </cfRule>
  </conditionalFormatting>
  <conditionalFormatting sqref="C51:C53">
    <cfRule type="containsBlanks" dxfId="33" priority="28">
      <formula>LEN(TRIM(C51))=0</formula>
    </cfRule>
  </conditionalFormatting>
  <conditionalFormatting sqref="C65:C73">
    <cfRule type="containsBlanks" dxfId="32" priority="27">
      <formula>LEN(TRIM(C65))=0</formula>
    </cfRule>
  </conditionalFormatting>
  <conditionalFormatting sqref="C75:C81">
    <cfRule type="containsBlanks" dxfId="31" priority="26">
      <formula>LEN(TRIM(C75))=0</formula>
    </cfRule>
  </conditionalFormatting>
  <conditionalFormatting sqref="C83:C84">
    <cfRule type="containsBlanks" dxfId="30" priority="25">
      <formula>LEN(TRIM(C83))=0</formula>
    </cfRule>
  </conditionalFormatting>
  <conditionalFormatting sqref="C86:C90">
    <cfRule type="containsBlanks" dxfId="29" priority="24">
      <formula>LEN(TRIM(C86))=0</formula>
    </cfRule>
  </conditionalFormatting>
  <conditionalFormatting sqref="C92">
    <cfRule type="containsBlanks" dxfId="28" priority="23">
      <formula>LEN(TRIM(C92))=0</formula>
    </cfRule>
  </conditionalFormatting>
  <conditionalFormatting sqref="C96:C104">
    <cfRule type="containsBlanks" dxfId="27" priority="22">
      <formula>LEN(TRIM(C96))=0</formula>
    </cfRule>
  </conditionalFormatting>
  <conditionalFormatting sqref="C107:C115">
    <cfRule type="containsBlanks" dxfId="26" priority="21">
      <formula>LEN(TRIM(C107))=0</formula>
    </cfRule>
  </conditionalFormatting>
  <conditionalFormatting sqref="C117:C125">
    <cfRule type="containsBlanks" dxfId="25" priority="20">
      <formula>LEN(TRIM(C117))=0</formula>
    </cfRule>
  </conditionalFormatting>
  <conditionalFormatting sqref="C127:C135">
    <cfRule type="containsBlanks" dxfId="24" priority="19">
      <formula>LEN(TRIM(C127))=0</formula>
    </cfRule>
  </conditionalFormatting>
  <conditionalFormatting sqref="C137:C145">
    <cfRule type="containsBlanks" dxfId="23" priority="18">
      <formula>LEN(TRIM(C137))=0</formula>
    </cfRule>
  </conditionalFormatting>
  <conditionalFormatting sqref="C147:C155">
    <cfRule type="containsBlanks" dxfId="22" priority="17">
      <formula>LEN(TRIM(C147))=0</formula>
    </cfRule>
  </conditionalFormatting>
  <conditionalFormatting sqref="C157:C163">
    <cfRule type="containsBlanks" dxfId="21" priority="16">
      <formula>LEN(TRIM(C157))=0</formula>
    </cfRule>
  </conditionalFormatting>
  <conditionalFormatting sqref="C165:C173">
    <cfRule type="containsBlanks" dxfId="20" priority="15">
      <formula>LEN(TRIM(C165))=0</formula>
    </cfRule>
  </conditionalFormatting>
  <conditionalFormatting sqref="C175:C179">
    <cfRule type="containsBlanks" dxfId="19" priority="14">
      <formula>LEN(TRIM(C175))=0</formula>
    </cfRule>
  </conditionalFormatting>
  <conditionalFormatting sqref="C181:C189">
    <cfRule type="containsBlanks" dxfId="18" priority="13">
      <formula>LEN(TRIM(C181))=0</formula>
    </cfRule>
  </conditionalFormatting>
  <conditionalFormatting sqref="C218:C225">
    <cfRule type="containsBlanks" dxfId="17" priority="12">
      <formula>LEN(TRIM(C218))=0</formula>
    </cfRule>
  </conditionalFormatting>
  <conditionalFormatting sqref="C227:C229">
    <cfRule type="containsBlanks" dxfId="16" priority="11">
      <formula>LEN(TRIM(C227))=0</formula>
    </cfRule>
  </conditionalFormatting>
  <conditionalFormatting sqref="C258:C261">
    <cfRule type="containsBlanks" dxfId="15" priority="9">
      <formula>LEN(TRIM(C258))=0</formula>
    </cfRule>
  </conditionalFormatting>
  <conditionalFormatting sqref="C275:C282">
    <cfRule type="containsBlanks" dxfId="14" priority="8">
      <formula>LEN(TRIM(C275))=0</formula>
    </cfRule>
  </conditionalFormatting>
  <conditionalFormatting sqref="C291">
    <cfRule type="containsBlanks" dxfId="13" priority="7">
      <formula>LEN(TRIM(C291))=0</formula>
    </cfRule>
  </conditionalFormatting>
  <conditionalFormatting sqref="C310:E317">
    <cfRule type="containsBlanks" dxfId="12" priority="6">
      <formula>LEN(TRIM(C310))=0</formula>
    </cfRule>
  </conditionalFormatting>
  <conditionalFormatting sqref="E398">
    <cfRule type="containsBlanks" dxfId="11" priority="5">
      <formula>LEN(TRIM(E398))=0</formula>
    </cfRule>
  </conditionalFormatting>
  <conditionalFormatting sqref="E407">
    <cfRule type="containsBlanks" dxfId="10" priority="4">
      <formula>LEN(TRIM(E407))=0</formula>
    </cfRule>
  </conditionalFormatting>
  <conditionalFormatting sqref="C427">
    <cfRule type="containsBlanks" dxfId="9" priority="3">
      <formula>LEN(TRIM(C427))=0</formula>
    </cfRule>
  </conditionalFormatting>
  <conditionalFormatting sqref="E427">
    <cfRule type="containsBlanks" dxfId="8" priority="2">
      <formula>LEN(TRIM(E427))=0</formula>
    </cfRule>
  </conditionalFormatting>
  <conditionalFormatting sqref="C251:C256">
    <cfRule type="containsBlanks" dxfId="7" priority="1">
      <formula>LEN(TRIM(C251))=0</formula>
    </cfRule>
  </conditionalFormatting>
  <dataValidations xWindow="188" yWindow="279" count="3">
    <dataValidation type="whole" operator="greaterThan" allowBlank="1" showInputMessage="1" showErrorMessage="1" errorTitle="Valor no valido" error="La información que intenta ingresar es un números negativos o texto, favor de verificarlo." sqref="J242:J244 F427:H427 D427 D422 D419 C420:E420 D416 C417:E417 F407:H414 D407:D408 C400:E405 F398:H405 D398:D399 F375:H377 D362:H370 D335:H343 D332:H333 D299:H307 D294:D297 D284:H292 E280:E281 E275:E278 F275:H282 D275:D276 D278:D280 D273 D258:E259 F258:H261 F251:H256 D227:H229 D218:E225 E187 F181:H189 D181:D189 D165:D173 F157:H163 D157:D163 D147:D155 D138:D145 D127:D135 D117:D125 D107:D115 D96:D104 D92:D94 D86:D90 D83:D84 D75:D81 D65:D73 D51:D53 F75:H81 D42:D49 D38:D39 D36 D29:D34 D12:G13 D24:D27 F15:H22 D345:H350 F422:H422 F416:H417 F294:H297 C409:E414 F419:H420 F266:H271 F273:H273 F36:H36 E15 D21:E21 D263:H264 D261:E261 F65:H73 D253:E254 F29:H34 F38:H39 D175:H179 F92:H94 E161:E163 F147:H155 F138:H145 F127:H135 F117:H125 F107:H115 F165:H173 F96:H104 F86:H90 F83:H84 C55:H63 H13 E18:E20 C424:H425 C372:H373 C380:H385 C352:H360 C387:H391 C362:C364 C393:H395 C367:C368 C241 C19:C20 C6 F24:H27 C13 C22:E22 C246:H248 C192:H200 C203:C206 C231:C239 F42:H49 C208:H216 C244 D231:H244 D375:D377 D202:H206 D8:E8 D15:D20 D5:E6 F51:H53 F5:H8 J240">
      <formula1>0</formula1>
    </dataValidation>
    <dataValidation type="whole" operator="greaterThanOrEqual" allowBlank="1" showInputMessage="1" showErrorMessage="1" errorTitle="Valor no valido" error="La información que intenta ingresar es un números negativos o texto, favor de verificarlo." sqref="D7:E7 E427 C427 E137:E145 E127:E135 E117:E125 E107:E115 F218:H225 D255:E256 D260:E260 C266:E271 E38:E39 E16:E17 C24:C27 C29:C34 C38:C39 C65:C73 C42:C49 C51:C53 E75:E81 E51:E53 C422 E419 E416 C407:C408 C398:C399 E157:E160 E147:E155 C275:C282 D277 C299:C307 E294:E297 C294:C297 E282 E273 C273 E422 F137:H137 H12 D137 E165:E173 C284:C292 D281:D282 E279 C92:C94 C310:H317 C319:H326 C328:H329 C332:C333 C335:C343 C345:C350 C365:C366 C369:C370 C375:C377 E375:E377 E398:E399 E407:E408 C416 C419 C242:C243 C86:C90 C240 C96:C104 C218:C225 E24:E27 E29:E34 E36 C21 D10:H11 C15:C18 C10:C12 C7:C8 C5 C263:C264 C258:C261 D251:E252 E181:E186 C227:C229 E188:E189 E42:E49 C75:C81 C202 C175:C179 C181:C189 C157:C163 C165:C173 E65:E73 C83:C84 E92:E94 E96:E104 C147:C155 C137:C145 E86:E90 C117:C125 C107:C115 C127:C128 C130:C135 E83:E84 C251:C254">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1:B2">
      <formula1>0</formula1>
    </dataValidation>
  </dataValidations>
  <pageMargins left="1.3779527559055118" right="0.39370078740157483" top="1.0236220472440944" bottom="0.59055118110236227" header="0.39370078740157483" footer="0.31496062992125984"/>
  <pageSetup paperSize="5" scale="90" orientation="landscape" r:id="rId1"/>
  <headerFooter>
    <oddHeader>&amp;L&amp;"-,Negrita"&amp;18Presupuesto de Egresos por Clasificación Económica y Objeto del Gasto
&amp;14Nombre de la Entidad:&amp;16 &amp;F, Jalisco</oddHeader>
    <oddFooter>&amp;L&amp;"-,Cursiva"Ejercicio Fiscal 2013 &amp;RPágina &amp;P de &amp;N&amp;K00+000--------</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IO937"/>
  <sheetViews>
    <sheetView showGridLines="0" topLeftCell="A871" workbookViewId="0">
      <selection activeCell="G876" sqref="G876"/>
    </sheetView>
  </sheetViews>
  <sheetFormatPr baseColWidth="10" defaultColWidth="0" defaultRowHeight="0" customHeight="1" zeroHeight="1"/>
  <cols>
    <col min="1" max="2" width="28.5703125" style="69" customWidth="1"/>
    <col min="3" max="3" width="0" style="74" hidden="1" customWidth="1"/>
    <col min="4" max="4" width="8.5703125" style="84" customWidth="1"/>
    <col min="5" max="5" width="16.5703125" style="85" customWidth="1"/>
    <col min="6" max="6" width="16.5703125" style="84" customWidth="1"/>
    <col min="7" max="7" width="20.28515625" style="84" bestFit="1" customWidth="1"/>
    <col min="8" max="8" width="0.28515625" style="68" customWidth="1"/>
    <col min="9" max="243" width="11.42578125" style="69" hidden="1"/>
    <col min="244" max="244" width="16.42578125" style="69" hidden="1"/>
    <col min="245" max="245" width="16" style="69" hidden="1"/>
    <col min="246" max="248" width="3.28515625" style="69" hidden="1"/>
    <col min="249" max="249" width="7.140625" style="69" hidden="1"/>
    <col min="250" max="16384" width="13.7109375" style="69" hidden="1"/>
  </cols>
  <sheetData>
    <row r="1" spans="1:8" s="87" customFormat="1" ht="13.5" customHeight="1">
      <c r="A1" s="548" t="s">
        <v>607</v>
      </c>
      <c r="B1" s="548" t="s">
        <v>608</v>
      </c>
      <c r="C1" s="63"/>
      <c r="D1" s="550" t="s">
        <v>609</v>
      </c>
      <c r="E1" s="550" t="s">
        <v>606</v>
      </c>
      <c r="F1" s="549"/>
      <c r="G1" s="549"/>
      <c r="H1" s="86"/>
    </row>
    <row r="2" spans="1:8" s="87" customFormat="1" ht="30">
      <c r="A2" s="549"/>
      <c r="B2" s="549"/>
      <c r="C2" s="63"/>
      <c r="D2" s="549"/>
      <c r="E2" s="88" t="s">
        <v>610</v>
      </c>
      <c r="F2" s="88" t="s">
        <v>611</v>
      </c>
      <c r="G2" s="88" t="s">
        <v>612</v>
      </c>
      <c r="H2" s="86"/>
    </row>
    <row r="3" spans="1:8" ht="38.25" customHeight="1">
      <c r="A3" s="64" t="s">
        <v>1423</v>
      </c>
      <c r="B3" s="64" t="s">
        <v>1423</v>
      </c>
      <c r="C3" s="96"/>
      <c r="D3" s="65">
        <v>15</v>
      </c>
      <c r="E3" s="66">
        <v>32041</v>
      </c>
      <c r="F3" s="67">
        <f t="shared" ref="F3:F10" si="0">D3*E3</f>
        <v>480615</v>
      </c>
      <c r="G3" s="67">
        <f t="shared" ref="G3:G66" si="1">F3*12</f>
        <v>5767380</v>
      </c>
    </row>
    <row r="4" spans="1:8" ht="38.25" customHeight="1">
      <c r="A4" s="64" t="s">
        <v>1424</v>
      </c>
      <c r="B4" s="64" t="s">
        <v>1425</v>
      </c>
      <c r="C4" s="96"/>
      <c r="D4" s="65">
        <v>1</v>
      </c>
      <c r="E4" s="66">
        <v>32041</v>
      </c>
      <c r="F4" s="67">
        <f t="shared" si="0"/>
        <v>32041</v>
      </c>
      <c r="G4" s="67">
        <f t="shared" si="1"/>
        <v>384492</v>
      </c>
    </row>
    <row r="5" spans="1:8" ht="38.25" customHeight="1">
      <c r="A5" s="64" t="s">
        <v>1426</v>
      </c>
      <c r="B5" s="64" t="s">
        <v>1427</v>
      </c>
      <c r="C5" s="96"/>
      <c r="D5" s="65">
        <v>1</v>
      </c>
      <c r="E5" s="66">
        <v>50434</v>
      </c>
      <c r="F5" s="67">
        <f t="shared" si="0"/>
        <v>50434</v>
      </c>
      <c r="G5" s="67">
        <f t="shared" si="1"/>
        <v>605208</v>
      </c>
    </row>
    <row r="6" spans="1:8" ht="38.25" customHeight="1">
      <c r="A6" s="316" t="s">
        <v>1254</v>
      </c>
      <c r="B6" s="316" t="s">
        <v>1374</v>
      </c>
      <c r="C6" s="96"/>
      <c r="D6" s="65">
        <v>1</v>
      </c>
      <c r="E6" s="318">
        <v>3388</v>
      </c>
      <c r="F6" s="67">
        <f t="shared" si="0"/>
        <v>3388</v>
      </c>
      <c r="G6" s="67">
        <f t="shared" si="1"/>
        <v>40656</v>
      </c>
    </row>
    <row r="7" spans="1:8" ht="38.25" customHeight="1">
      <c r="A7" s="317" t="s">
        <v>1255</v>
      </c>
      <c r="B7" s="317" t="s">
        <v>1375</v>
      </c>
      <c r="C7" s="96"/>
      <c r="D7" s="65">
        <v>1</v>
      </c>
      <c r="E7" s="318">
        <v>4075</v>
      </c>
      <c r="F7" s="67">
        <f t="shared" si="0"/>
        <v>4075</v>
      </c>
      <c r="G7" s="67">
        <f t="shared" si="1"/>
        <v>48900</v>
      </c>
    </row>
    <row r="8" spans="1:8" ht="38.25" customHeight="1">
      <c r="A8" s="317" t="s">
        <v>1256</v>
      </c>
      <c r="B8" s="317" t="s">
        <v>1375</v>
      </c>
      <c r="C8" s="96"/>
      <c r="D8" s="65">
        <v>1</v>
      </c>
      <c r="E8" s="318">
        <v>4590</v>
      </c>
      <c r="F8" s="67">
        <f t="shared" si="0"/>
        <v>4590</v>
      </c>
      <c r="G8" s="67">
        <f t="shared" si="1"/>
        <v>55080</v>
      </c>
    </row>
    <row r="9" spans="1:8" ht="38.25" customHeight="1">
      <c r="A9" s="317" t="s">
        <v>1257</v>
      </c>
      <c r="B9" s="317" t="s">
        <v>1376</v>
      </c>
      <c r="C9" s="96"/>
      <c r="D9" s="65">
        <v>1</v>
      </c>
      <c r="E9" s="318">
        <v>4630</v>
      </c>
      <c r="F9" s="67">
        <f t="shared" si="0"/>
        <v>4630</v>
      </c>
      <c r="G9" s="67">
        <f t="shared" si="1"/>
        <v>55560</v>
      </c>
    </row>
    <row r="10" spans="1:8" ht="38.25" customHeight="1">
      <c r="A10" s="317" t="s">
        <v>1258</v>
      </c>
      <c r="B10" s="317" t="s">
        <v>1377</v>
      </c>
      <c r="C10" s="96"/>
      <c r="D10" s="65">
        <v>1</v>
      </c>
      <c r="E10" s="318">
        <v>4575</v>
      </c>
      <c r="F10" s="67">
        <f t="shared" si="0"/>
        <v>4575</v>
      </c>
      <c r="G10" s="67">
        <f t="shared" si="1"/>
        <v>54900</v>
      </c>
    </row>
    <row r="11" spans="1:8" ht="38.25" customHeight="1">
      <c r="A11" s="317" t="s">
        <v>1258</v>
      </c>
      <c r="B11" s="317" t="s">
        <v>1377</v>
      </c>
      <c r="C11" s="96"/>
      <c r="D11" s="65">
        <v>1</v>
      </c>
      <c r="E11" s="318">
        <v>4575</v>
      </c>
      <c r="F11" s="67">
        <f t="shared" ref="F11:F74" si="2">D11*E11</f>
        <v>4575</v>
      </c>
      <c r="G11" s="67">
        <f t="shared" si="1"/>
        <v>54900</v>
      </c>
    </row>
    <row r="12" spans="1:8" ht="38.25" customHeight="1">
      <c r="A12" s="317" t="s">
        <v>1258</v>
      </c>
      <c r="B12" s="317" t="s">
        <v>1377</v>
      </c>
      <c r="C12" s="96"/>
      <c r="D12" s="65">
        <v>1</v>
      </c>
      <c r="E12" s="318">
        <v>4575</v>
      </c>
      <c r="F12" s="67">
        <f t="shared" si="2"/>
        <v>4575</v>
      </c>
      <c r="G12" s="67">
        <f t="shared" si="1"/>
        <v>54900</v>
      </c>
    </row>
    <row r="13" spans="1:8" ht="38.25" customHeight="1">
      <c r="A13" s="317" t="s">
        <v>1258</v>
      </c>
      <c r="B13" s="317" t="s">
        <v>1377</v>
      </c>
      <c r="C13" s="96"/>
      <c r="D13" s="65">
        <v>1</v>
      </c>
      <c r="E13" s="318">
        <v>4575</v>
      </c>
      <c r="F13" s="67">
        <f t="shared" si="2"/>
        <v>4575</v>
      </c>
      <c r="G13" s="67">
        <f t="shared" si="1"/>
        <v>54900</v>
      </c>
    </row>
    <row r="14" spans="1:8" ht="38.25" customHeight="1">
      <c r="A14" s="317" t="s">
        <v>1258</v>
      </c>
      <c r="B14" s="317" t="s">
        <v>1377</v>
      </c>
      <c r="C14" s="96"/>
      <c r="D14" s="65">
        <v>1</v>
      </c>
      <c r="E14" s="318">
        <v>4575</v>
      </c>
      <c r="F14" s="67">
        <f t="shared" si="2"/>
        <v>4575</v>
      </c>
      <c r="G14" s="67">
        <f t="shared" si="1"/>
        <v>54900</v>
      </c>
    </row>
    <row r="15" spans="1:8" ht="38.25" customHeight="1">
      <c r="A15" s="317" t="s">
        <v>1258</v>
      </c>
      <c r="B15" s="317" t="s">
        <v>1377</v>
      </c>
      <c r="C15" s="96"/>
      <c r="D15" s="65">
        <v>1</v>
      </c>
      <c r="E15" s="318">
        <v>4575</v>
      </c>
      <c r="F15" s="67">
        <f t="shared" si="2"/>
        <v>4575</v>
      </c>
      <c r="G15" s="67">
        <f t="shared" si="1"/>
        <v>54900</v>
      </c>
    </row>
    <row r="16" spans="1:8" ht="38.25" customHeight="1">
      <c r="A16" s="317" t="s">
        <v>1258</v>
      </c>
      <c r="B16" s="317" t="s">
        <v>1377</v>
      </c>
      <c r="C16" s="96"/>
      <c r="D16" s="65">
        <v>1</v>
      </c>
      <c r="E16" s="318">
        <v>4575</v>
      </c>
      <c r="F16" s="67">
        <f t="shared" si="2"/>
        <v>4575</v>
      </c>
      <c r="G16" s="67">
        <f t="shared" si="1"/>
        <v>54900</v>
      </c>
    </row>
    <row r="17" spans="1:7" ht="38.25" customHeight="1">
      <c r="A17" s="317" t="s">
        <v>1258</v>
      </c>
      <c r="B17" s="317" t="s">
        <v>1377</v>
      </c>
      <c r="C17" s="96"/>
      <c r="D17" s="65">
        <v>1</v>
      </c>
      <c r="E17" s="318">
        <v>4575</v>
      </c>
      <c r="F17" s="67">
        <f t="shared" si="2"/>
        <v>4575</v>
      </c>
      <c r="G17" s="67">
        <f t="shared" si="1"/>
        <v>54900</v>
      </c>
    </row>
    <row r="18" spans="1:7" ht="38.25" customHeight="1">
      <c r="A18" s="317" t="s">
        <v>1258</v>
      </c>
      <c r="B18" s="317" t="s">
        <v>1377</v>
      </c>
      <c r="C18" s="96"/>
      <c r="D18" s="65">
        <v>1</v>
      </c>
      <c r="E18" s="318">
        <v>4575</v>
      </c>
      <c r="F18" s="67">
        <f t="shared" si="2"/>
        <v>4575</v>
      </c>
      <c r="G18" s="67">
        <f t="shared" si="1"/>
        <v>54900</v>
      </c>
    </row>
    <row r="19" spans="1:7" ht="38.25" customHeight="1">
      <c r="A19" s="317" t="s">
        <v>1258</v>
      </c>
      <c r="B19" s="317" t="s">
        <v>1377</v>
      </c>
      <c r="C19" s="96"/>
      <c r="D19" s="65">
        <v>1</v>
      </c>
      <c r="E19" s="318">
        <v>4575</v>
      </c>
      <c r="F19" s="67">
        <f t="shared" si="2"/>
        <v>4575</v>
      </c>
      <c r="G19" s="67">
        <f t="shared" si="1"/>
        <v>54900</v>
      </c>
    </row>
    <row r="20" spans="1:7" ht="38.25" customHeight="1">
      <c r="A20" s="317" t="s">
        <v>1258</v>
      </c>
      <c r="B20" s="317" t="s">
        <v>1377</v>
      </c>
      <c r="C20" s="96"/>
      <c r="D20" s="65">
        <v>1</v>
      </c>
      <c r="E20" s="318">
        <v>4575</v>
      </c>
      <c r="F20" s="67">
        <f t="shared" si="2"/>
        <v>4575</v>
      </c>
      <c r="G20" s="67">
        <f t="shared" si="1"/>
        <v>54900</v>
      </c>
    </row>
    <row r="21" spans="1:7" ht="38.25" customHeight="1">
      <c r="A21" s="317" t="s">
        <v>1258</v>
      </c>
      <c r="B21" s="317" t="s">
        <v>1377</v>
      </c>
      <c r="C21" s="96"/>
      <c r="D21" s="65">
        <v>1</v>
      </c>
      <c r="E21" s="318">
        <v>4575</v>
      </c>
      <c r="F21" s="67">
        <f t="shared" si="2"/>
        <v>4575</v>
      </c>
      <c r="G21" s="67">
        <f t="shared" si="1"/>
        <v>54900</v>
      </c>
    </row>
    <row r="22" spans="1:7" ht="38.25" customHeight="1">
      <c r="A22" s="317" t="s">
        <v>1258</v>
      </c>
      <c r="B22" s="317" t="s">
        <v>1377</v>
      </c>
      <c r="C22" s="96"/>
      <c r="D22" s="65">
        <v>1</v>
      </c>
      <c r="E22" s="318">
        <v>4575</v>
      </c>
      <c r="F22" s="67">
        <f t="shared" si="2"/>
        <v>4575</v>
      </c>
      <c r="G22" s="67">
        <f t="shared" si="1"/>
        <v>54900</v>
      </c>
    </row>
    <row r="23" spans="1:7" ht="38.25" customHeight="1">
      <c r="A23" s="317" t="s">
        <v>1258</v>
      </c>
      <c r="B23" s="317" t="s">
        <v>1377</v>
      </c>
      <c r="C23" s="96"/>
      <c r="D23" s="65">
        <v>1</v>
      </c>
      <c r="E23" s="318">
        <v>4575</v>
      </c>
      <c r="F23" s="67">
        <f t="shared" si="2"/>
        <v>4575</v>
      </c>
      <c r="G23" s="67">
        <f t="shared" si="1"/>
        <v>54900</v>
      </c>
    </row>
    <row r="24" spans="1:7" ht="38.25" customHeight="1">
      <c r="A24" s="317" t="s">
        <v>1258</v>
      </c>
      <c r="B24" s="317" t="s">
        <v>1377</v>
      </c>
      <c r="C24" s="96"/>
      <c r="D24" s="65">
        <v>1</v>
      </c>
      <c r="E24" s="318">
        <v>4575</v>
      </c>
      <c r="F24" s="67">
        <f t="shared" si="2"/>
        <v>4575</v>
      </c>
      <c r="G24" s="67">
        <f t="shared" si="1"/>
        <v>54900</v>
      </c>
    </row>
    <row r="25" spans="1:7" ht="38.25" customHeight="1">
      <c r="A25" s="317" t="s">
        <v>1258</v>
      </c>
      <c r="B25" s="317" t="s">
        <v>1377</v>
      </c>
      <c r="C25" s="96"/>
      <c r="D25" s="65">
        <v>1</v>
      </c>
      <c r="E25" s="318">
        <v>4575</v>
      </c>
      <c r="F25" s="67">
        <f t="shared" si="2"/>
        <v>4575</v>
      </c>
      <c r="G25" s="67">
        <f t="shared" si="1"/>
        <v>54900</v>
      </c>
    </row>
    <row r="26" spans="1:7" ht="38.25" customHeight="1">
      <c r="A26" s="317" t="s">
        <v>1258</v>
      </c>
      <c r="B26" s="317" t="s">
        <v>1377</v>
      </c>
      <c r="C26" s="96"/>
      <c r="D26" s="65">
        <v>1</v>
      </c>
      <c r="E26" s="318">
        <v>4575</v>
      </c>
      <c r="F26" s="67">
        <f t="shared" si="2"/>
        <v>4575</v>
      </c>
      <c r="G26" s="67">
        <f t="shared" si="1"/>
        <v>54900</v>
      </c>
    </row>
    <row r="27" spans="1:7" ht="38.25" customHeight="1">
      <c r="A27" s="317" t="s">
        <v>1259</v>
      </c>
      <c r="B27" s="317" t="s">
        <v>1377</v>
      </c>
      <c r="C27" s="96"/>
      <c r="D27" s="65">
        <v>1</v>
      </c>
      <c r="E27" s="319">
        <v>4539</v>
      </c>
      <c r="F27" s="67">
        <f t="shared" si="2"/>
        <v>4539</v>
      </c>
      <c r="G27" s="67">
        <f t="shared" si="1"/>
        <v>54468</v>
      </c>
    </row>
    <row r="28" spans="1:7" ht="38.25" customHeight="1">
      <c r="A28" s="317" t="s">
        <v>1259</v>
      </c>
      <c r="B28" s="317" t="s">
        <v>1377</v>
      </c>
      <c r="C28" s="96"/>
      <c r="D28" s="65">
        <v>1</v>
      </c>
      <c r="E28" s="319">
        <v>4539</v>
      </c>
      <c r="F28" s="67">
        <f t="shared" si="2"/>
        <v>4539</v>
      </c>
      <c r="G28" s="67">
        <f t="shared" si="1"/>
        <v>54468</v>
      </c>
    </row>
    <row r="29" spans="1:7" ht="38.25" customHeight="1">
      <c r="A29" s="317" t="s">
        <v>1259</v>
      </c>
      <c r="B29" s="317" t="s">
        <v>1377</v>
      </c>
      <c r="C29" s="96"/>
      <c r="D29" s="65">
        <v>1</v>
      </c>
      <c r="E29" s="319">
        <v>4539</v>
      </c>
      <c r="F29" s="67">
        <f t="shared" si="2"/>
        <v>4539</v>
      </c>
      <c r="G29" s="67">
        <f t="shared" si="1"/>
        <v>54468</v>
      </c>
    </row>
    <row r="30" spans="1:7" ht="38.25" customHeight="1">
      <c r="A30" s="317" t="s">
        <v>1260</v>
      </c>
      <c r="B30" s="317" t="s">
        <v>1377</v>
      </c>
      <c r="C30" s="96"/>
      <c r="D30" s="65">
        <v>1</v>
      </c>
      <c r="E30" s="319">
        <v>4539</v>
      </c>
      <c r="F30" s="67">
        <f t="shared" si="2"/>
        <v>4539</v>
      </c>
      <c r="G30" s="67">
        <f t="shared" si="1"/>
        <v>54468</v>
      </c>
    </row>
    <row r="31" spans="1:7" ht="38.25" customHeight="1">
      <c r="A31" s="317" t="s">
        <v>1260</v>
      </c>
      <c r="B31" s="317" t="s">
        <v>1377</v>
      </c>
      <c r="C31" s="96"/>
      <c r="D31" s="65">
        <v>1</v>
      </c>
      <c r="E31" s="319">
        <v>4539</v>
      </c>
      <c r="F31" s="67">
        <f t="shared" si="2"/>
        <v>4539</v>
      </c>
      <c r="G31" s="67">
        <f t="shared" si="1"/>
        <v>54468</v>
      </c>
    </row>
    <row r="32" spans="1:7" ht="38.25" customHeight="1">
      <c r="A32" s="317" t="s">
        <v>1261</v>
      </c>
      <c r="B32" s="317" t="s">
        <v>1377</v>
      </c>
      <c r="C32" s="96"/>
      <c r="D32" s="65">
        <v>1</v>
      </c>
      <c r="E32" s="319">
        <v>4539</v>
      </c>
      <c r="F32" s="67">
        <f t="shared" si="2"/>
        <v>4539</v>
      </c>
      <c r="G32" s="67">
        <f t="shared" si="1"/>
        <v>54468</v>
      </c>
    </row>
    <row r="33" spans="1:7" ht="38.25" customHeight="1">
      <c r="A33" s="317" t="s">
        <v>1261</v>
      </c>
      <c r="B33" s="317" t="s">
        <v>1377</v>
      </c>
      <c r="C33" s="96"/>
      <c r="D33" s="65">
        <v>1</v>
      </c>
      <c r="E33" s="319">
        <v>4539</v>
      </c>
      <c r="F33" s="67">
        <f t="shared" si="2"/>
        <v>4539</v>
      </c>
      <c r="G33" s="67">
        <f t="shared" si="1"/>
        <v>54468</v>
      </c>
    </row>
    <row r="34" spans="1:7" ht="38.25" customHeight="1">
      <c r="A34" s="317" t="s">
        <v>1261</v>
      </c>
      <c r="B34" s="317" t="s">
        <v>1377</v>
      </c>
      <c r="C34" s="96"/>
      <c r="D34" s="65">
        <v>1</v>
      </c>
      <c r="E34" s="319">
        <v>4539</v>
      </c>
      <c r="F34" s="67">
        <f t="shared" si="2"/>
        <v>4539</v>
      </c>
      <c r="G34" s="67">
        <f t="shared" si="1"/>
        <v>54468</v>
      </c>
    </row>
    <row r="35" spans="1:7" ht="38.25" customHeight="1">
      <c r="A35" s="317" t="s">
        <v>1261</v>
      </c>
      <c r="B35" s="317" t="s">
        <v>1377</v>
      </c>
      <c r="C35" s="96"/>
      <c r="D35" s="65">
        <v>1</v>
      </c>
      <c r="E35" s="319">
        <v>4539</v>
      </c>
      <c r="F35" s="67">
        <f t="shared" si="2"/>
        <v>4539</v>
      </c>
      <c r="G35" s="67">
        <f t="shared" si="1"/>
        <v>54468</v>
      </c>
    </row>
    <row r="36" spans="1:7" ht="38.25" customHeight="1">
      <c r="A36" s="317" t="s">
        <v>1261</v>
      </c>
      <c r="B36" s="317" t="s">
        <v>1377</v>
      </c>
      <c r="C36" s="96"/>
      <c r="D36" s="65">
        <v>1</v>
      </c>
      <c r="E36" s="319">
        <v>4539</v>
      </c>
      <c r="F36" s="67">
        <f t="shared" si="2"/>
        <v>4539</v>
      </c>
      <c r="G36" s="67">
        <f t="shared" si="1"/>
        <v>54468</v>
      </c>
    </row>
    <row r="37" spans="1:7" ht="38.25" customHeight="1">
      <c r="A37" s="317" t="s">
        <v>1261</v>
      </c>
      <c r="B37" s="317" t="s">
        <v>1377</v>
      </c>
      <c r="C37" s="96"/>
      <c r="D37" s="65">
        <v>1</v>
      </c>
      <c r="E37" s="319">
        <v>4539</v>
      </c>
      <c r="F37" s="67">
        <f t="shared" si="2"/>
        <v>4539</v>
      </c>
      <c r="G37" s="67">
        <f t="shared" si="1"/>
        <v>54468</v>
      </c>
    </row>
    <row r="38" spans="1:7" ht="38.25" customHeight="1">
      <c r="A38" s="317" t="s">
        <v>1261</v>
      </c>
      <c r="B38" s="317" t="s">
        <v>1377</v>
      </c>
      <c r="C38" s="96"/>
      <c r="D38" s="65">
        <v>1</v>
      </c>
      <c r="E38" s="319">
        <v>4539</v>
      </c>
      <c r="F38" s="67">
        <f t="shared" si="2"/>
        <v>4539</v>
      </c>
      <c r="G38" s="67">
        <f t="shared" si="1"/>
        <v>54468</v>
      </c>
    </row>
    <row r="39" spans="1:7" ht="38.25" customHeight="1">
      <c r="A39" s="317" t="s">
        <v>1257</v>
      </c>
      <c r="B39" s="317" t="s">
        <v>1377</v>
      </c>
      <c r="C39" s="96"/>
      <c r="D39" s="65">
        <v>1</v>
      </c>
      <c r="E39" s="319">
        <v>4539</v>
      </c>
      <c r="F39" s="67">
        <f t="shared" si="2"/>
        <v>4539</v>
      </c>
      <c r="G39" s="67">
        <f t="shared" si="1"/>
        <v>54468</v>
      </c>
    </row>
    <row r="40" spans="1:7" ht="38.25" customHeight="1">
      <c r="A40" s="317" t="s">
        <v>1254</v>
      </c>
      <c r="B40" s="317" t="s">
        <v>1374</v>
      </c>
      <c r="C40" s="96"/>
      <c r="D40" s="65">
        <v>1</v>
      </c>
      <c r="E40" s="319">
        <v>4539</v>
      </c>
      <c r="F40" s="67">
        <f t="shared" si="2"/>
        <v>4539</v>
      </c>
      <c r="G40" s="67">
        <f t="shared" si="1"/>
        <v>54468</v>
      </c>
    </row>
    <row r="41" spans="1:7" ht="38.25" customHeight="1">
      <c r="A41" s="317" t="s">
        <v>1262</v>
      </c>
      <c r="B41" s="317" t="s">
        <v>1374</v>
      </c>
      <c r="C41" s="96"/>
      <c r="D41" s="65">
        <v>1</v>
      </c>
      <c r="E41" s="319">
        <v>4539</v>
      </c>
      <c r="F41" s="67">
        <f t="shared" si="2"/>
        <v>4539</v>
      </c>
      <c r="G41" s="67">
        <f t="shared" si="1"/>
        <v>54468</v>
      </c>
    </row>
    <row r="42" spans="1:7" ht="38.25" customHeight="1">
      <c r="A42" s="317" t="s">
        <v>1263</v>
      </c>
      <c r="B42" s="317" t="s">
        <v>1374</v>
      </c>
      <c r="C42" s="96"/>
      <c r="D42" s="65">
        <v>1</v>
      </c>
      <c r="E42" s="319">
        <v>4539</v>
      </c>
      <c r="F42" s="67">
        <f t="shared" si="2"/>
        <v>4539</v>
      </c>
      <c r="G42" s="67">
        <f t="shared" si="1"/>
        <v>54468</v>
      </c>
    </row>
    <row r="43" spans="1:7" ht="38.25" customHeight="1">
      <c r="A43" s="317" t="s">
        <v>1254</v>
      </c>
      <c r="B43" s="317" t="s">
        <v>1374</v>
      </c>
      <c r="C43" s="96"/>
      <c r="D43" s="65">
        <v>1</v>
      </c>
      <c r="E43" s="319">
        <v>4539</v>
      </c>
      <c r="F43" s="67">
        <f t="shared" si="2"/>
        <v>4539</v>
      </c>
      <c r="G43" s="67">
        <f t="shared" si="1"/>
        <v>54468</v>
      </c>
    </row>
    <row r="44" spans="1:7" ht="38.25" customHeight="1">
      <c r="A44" s="317" t="s">
        <v>1263</v>
      </c>
      <c r="B44" s="317" t="s">
        <v>1374</v>
      </c>
      <c r="C44" s="96"/>
      <c r="D44" s="65">
        <v>1</v>
      </c>
      <c r="E44" s="319">
        <v>4539</v>
      </c>
      <c r="F44" s="67">
        <f t="shared" si="2"/>
        <v>4539</v>
      </c>
      <c r="G44" s="67">
        <f t="shared" si="1"/>
        <v>54468</v>
      </c>
    </row>
    <row r="45" spans="1:7" ht="38.25" customHeight="1">
      <c r="A45" s="317" t="s">
        <v>1254</v>
      </c>
      <c r="B45" s="317" t="s">
        <v>1374</v>
      </c>
      <c r="C45" s="96"/>
      <c r="D45" s="65">
        <v>1</v>
      </c>
      <c r="E45" s="319">
        <v>4539</v>
      </c>
      <c r="F45" s="67">
        <f t="shared" si="2"/>
        <v>4539</v>
      </c>
      <c r="G45" s="67">
        <f t="shared" si="1"/>
        <v>54468</v>
      </c>
    </row>
    <row r="46" spans="1:7" ht="38.25" customHeight="1">
      <c r="A46" s="317" t="s">
        <v>1264</v>
      </c>
      <c r="B46" s="317" t="s">
        <v>1378</v>
      </c>
      <c r="C46" s="96"/>
      <c r="D46" s="65">
        <v>1</v>
      </c>
      <c r="E46" s="319">
        <v>4539</v>
      </c>
      <c r="F46" s="67">
        <f t="shared" si="2"/>
        <v>4539</v>
      </c>
      <c r="G46" s="67">
        <f t="shared" si="1"/>
        <v>54468</v>
      </c>
    </row>
    <row r="47" spans="1:7" ht="38.25" customHeight="1">
      <c r="A47" s="317" t="s">
        <v>1264</v>
      </c>
      <c r="B47" s="317" t="s">
        <v>1378</v>
      </c>
      <c r="C47" s="96"/>
      <c r="D47" s="65">
        <v>1</v>
      </c>
      <c r="E47" s="319">
        <v>4539</v>
      </c>
      <c r="F47" s="67">
        <f t="shared" si="2"/>
        <v>4539</v>
      </c>
      <c r="G47" s="67">
        <f t="shared" si="1"/>
        <v>54468</v>
      </c>
    </row>
    <row r="48" spans="1:7" ht="38.25" customHeight="1">
      <c r="A48" s="317" t="s">
        <v>1264</v>
      </c>
      <c r="B48" s="317" t="s">
        <v>1378</v>
      </c>
      <c r="C48" s="96"/>
      <c r="D48" s="65">
        <v>1</v>
      </c>
      <c r="E48" s="319">
        <v>4539</v>
      </c>
      <c r="F48" s="67">
        <f t="shared" si="2"/>
        <v>4539</v>
      </c>
      <c r="G48" s="67">
        <f t="shared" si="1"/>
        <v>54468</v>
      </c>
    </row>
    <row r="49" spans="1:7" ht="38.25" customHeight="1">
      <c r="A49" s="317" t="s">
        <v>1264</v>
      </c>
      <c r="B49" s="317" t="s">
        <v>1378</v>
      </c>
      <c r="C49" s="96"/>
      <c r="D49" s="65">
        <v>1</v>
      </c>
      <c r="E49" s="319">
        <v>4539</v>
      </c>
      <c r="F49" s="67">
        <f t="shared" si="2"/>
        <v>4539</v>
      </c>
      <c r="G49" s="67">
        <f t="shared" si="1"/>
        <v>54468</v>
      </c>
    </row>
    <row r="50" spans="1:7" ht="38.25" customHeight="1">
      <c r="A50" s="317" t="s">
        <v>1264</v>
      </c>
      <c r="B50" s="317" t="s">
        <v>1378</v>
      </c>
      <c r="C50" s="96"/>
      <c r="D50" s="65">
        <v>1</v>
      </c>
      <c r="E50" s="319">
        <v>4539</v>
      </c>
      <c r="F50" s="67">
        <f t="shared" si="2"/>
        <v>4539</v>
      </c>
      <c r="G50" s="67">
        <f t="shared" si="1"/>
        <v>54468</v>
      </c>
    </row>
    <row r="51" spans="1:7" ht="38.25" customHeight="1">
      <c r="A51" s="317" t="s">
        <v>1255</v>
      </c>
      <c r="B51" s="317" t="s">
        <v>1378</v>
      </c>
      <c r="C51" s="96"/>
      <c r="D51" s="65">
        <v>1</v>
      </c>
      <c r="E51" s="319">
        <v>4539</v>
      </c>
      <c r="F51" s="67">
        <f t="shared" si="2"/>
        <v>4539</v>
      </c>
      <c r="G51" s="67">
        <f t="shared" si="1"/>
        <v>54468</v>
      </c>
    </row>
    <row r="52" spans="1:7" ht="38.25" customHeight="1">
      <c r="A52" s="317" t="s">
        <v>1255</v>
      </c>
      <c r="B52" s="317" t="s">
        <v>1378</v>
      </c>
      <c r="C52" s="96"/>
      <c r="D52" s="65">
        <v>1</v>
      </c>
      <c r="E52" s="319">
        <v>4539</v>
      </c>
      <c r="F52" s="67">
        <f t="shared" si="2"/>
        <v>4539</v>
      </c>
      <c r="G52" s="67">
        <f t="shared" si="1"/>
        <v>54468</v>
      </c>
    </row>
    <row r="53" spans="1:7" ht="38.25" customHeight="1">
      <c r="A53" s="317" t="s">
        <v>1264</v>
      </c>
      <c r="B53" s="317" t="s">
        <v>1378</v>
      </c>
      <c r="C53" s="96"/>
      <c r="D53" s="65">
        <v>1</v>
      </c>
      <c r="E53" s="319">
        <v>4539</v>
      </c>
      <c r="F53" s="67">
        <f t="shared" si="2"/>
        <v>4539</v>
      </c>
      <c r="G53" s="67">
        <f t="shared" si="1"/>
        <v>54468</v>
      </c>
    </row>
    <row r="54" spans="1:7" ht="38.25" customHeight="1">
      <c r="A54" s="317" t="s">
        <v>1264</v>
      </c>
      <c r="B54" s="317" t="s">
        <v>1378</v>
      </c>
      <c r="C54" s="96"/>
      <c r="D54" s="65">
        <v>1</v>
      </c>
      <c r="E54" s="319">
        <v>4539</v>
      </c>
      <c r="F54" s="67">
        <f t="shared" si="2"/>
        <v>4539</v>
      </c>
      <c r="G54" s="67">
        <f t="shared" si="1"/>
        <v>54468</v>
      </c>
    </row>
    <row r="55" spans="1:7" ht="38.25" customHeight="1">
      <c r="A55" s="317" t="s">
        <v>1264</v>
      </c>
      <c r="B55" s="317" t="s">
        <v>1379</v>
      </c>
      <c r="C55" s="96"/>
      <c r="D55" s="65">
        <v>1</v>
      </c>
      <c r="E55" s="319">
        <v>4539</v>
      </c>
      <c r="F55" s="67">
        <f t="shared" si="2"/>
        <v>4539</v>
      </c>
      <c r="G55" s="67">
        <f t="shared" si="1"/>
        <v>54468</v>
      </c>
    </row>
    <row r="56" spans="1:7" ht="38.25" customHeight="1">
      <c r="A56" s="317" t="s">
        <v>1264</v>
      </c>
      <c r="B56" s="317" t="s">
        <v>1379</v>
      </c>
      <c r="C56" s="96"/>
      <c r="D56" s="65">
        <v>1</v>
      </c>
      <c r="E56" s="319">
        <v>4539</v>
      </c>
      <c r="F56" s="67">
        <f t="shared" si="2"/>
        <v>4539</v>
      </c>
      <c r="G56" s="67">
        <f t="shared" si="1"/>
        <v>54468</v>
      </c>
    </row>
    <row r="57" spans="1:7" ht="38.25" customHeight="1">
      <c r="A57" s="317" t="s">
        <v>1264</v>
      </c>
      <c r="B57" s="317" t="s">
        <v>1379</v>
      </c>
      <c r="C57" s="96"/>
      <c r="D57" s="65">
        <v>1</v>
      </c>
      <c r="E57" s="319">
        <v>4539</v>
      </c>
      <c r="F57" s="67">
        <f t="shared" si="2"/>
        <v>4539</v>
      </c>
      <c r="G57" s="67">
        <f t="shared" si="1"/>
        <v>54468</v>
      </c>
    </row>
    <row r="58" spans="1:7" ht="38.25" customHeight="1">
      <c r="A58" s="317" t="s">
        <v>1264</v>
      </c>
      <c r="B58" s="317" t="s">
        <v>1379</v>
      </c>
      <c r="C58" s="96"/>
      <c r="D58" s="65">
        <v>1</v>
      </c>
      <c r="E58" s="319">
        <v>4539</v>
      </c>
      <c r="F58" s="67">
        <f t="shared" si="2"/>
        <v>4539</v>
      </c>
      <c r="G58" s="67">
        <f t="shared" si="1"/>
        <v>54468</v>
      </c>
    </row>
    <row r="59" spans="1:7" ht="38.25" customHeight="1">
      <c r="A59" s="317" t="s">
        <v>1264</v>
      </c>
      <c r="B59" s="317" t="s">
        <v>1379</v>
      </c>
      <c r="C59" s="96"/>
      <c r="D59" s="65">
        <v>1</v>
      </c>
      <c r="E59" s="319">
        <v>4539</v>
      </c>
      <c r="F59" s="67">
        <f t="shared" si="2"/>
        <v>4539</v>
      </c>
      <c r="G59" s="67">
        <f t="shared" si="1"/>
        <v>54468</v>
      </c>
    </row>
    <row r="60" spans="1:7" ht="38.25" customHeight="1">
      <c r="A60" s="317" t="s">
        <v>1264</v>
      </c>
      <c r="B60" s="317" t="s">
        <v>1379</v>
      </c>
      <c r="C60" s="96"/>
      <c r="D60" s="65">
        <v>1</v>
      </c>
      <c r="E60" s="319">
        <v>4539</v>
      </c>
      <c r="F60" s="67">
        <f t="shared" si="2"/>
        <v>4539</v>
      </c>
      <c r="G60" s="67">
        <f t="shared" si="1"/>
        <v>54468</v>
      </c>
    </row>
    <row r="61" spans="1:7" ht="38.25" customHeight="1">
      <c r="A61" s="317" t="s">
        <v>1264</v>
      </c>
      <c r="B61" s="317" t="s">
        <v>1379</v>
      </c>
      <c r="C61" s="96"/>
      <c r="D61" s="65">
        <v>1</v>
      </c>
      <c r="E61" s="319">
        <v>4539</v>
      </c>
      <c r="F61" s="67">
        <f t="shared" si="2"/>
        <v>4539</v>
      </c>
      <c r="G61" s="67">
        <f t="shared" si="1"/>
        <v>54468</v>
      </c>
    </row>
    <row r="62" spans="1:7" ht="38.25" customHeight="1">
      <c r="A62" s="317" t="s">
        <v>1264</v>
      </c>
      <c r="B62" s="317" t="s">
        <v>1379</v>
      </c>
      <c r="C62" s="96"/>
      <c r="D62" s="65">
        <v>1</v>
      </c>
      <c r="E62" s="319">
        <v>4539</v>
      </c>
      <c r="F62" s="67">
        <f t="shared" si="2"/>
        <v>4539</v>
      </c>
      <c r="G62" s="67">
        <f t="shared" si="1"/>
        <v>54468</v>
      </c>
    </row>
    <row r="63" spans="1:7" ht="38.25" customHeight="1">
      <c r="A63" s="317" t="s">
        <v>1264</v>
      </c>
      <c r="B63" s="317" t="s">
        <v>1379</v>
      </c>
      <c r="C63" s="96"/>
      <c r="D63" s="65">
        <v>1</v>
      </c>
      <c r="E63" s="319">
        <v>4539</v>
      </c>
      <c r="F63" s="67">
        <f t="shared" si="2"/>
        <v>4539</v>
      </c>
      <c r="G63" s="67">
        <f t="shared" si="1"/>
        <v>54468</v>
      </c>
    </row>
    <row r="64" spans="1:7" ht="38.25" customHeight="1">
      <c r="A64" s="317" t="s">
        <v>1264</v>
      </c>
      <c r="B64" s="317" t="s">
        <v>1379</v>
      </c>
      <c r="C64" s="96"/>
      <c r="D64" s="65">
        <v>1</v>
      </c>
      <c r="E64" s="319">
        <v>4539</v>
      </c>
      <c r="F64" s="67">
        <f t="shared" si="2"/>
        <v>4539</v>
      </c>
      <c r="G64" s="67">
        <f t="shared" si="1"/>
        <v>54468</v>
      </c>
    </row>
    <row r="65" spans="1:7" ht="38.25" customHeight="1">
      <c r="A65" s="317" t="s">
        <v>1265</v>
      </c>
      <c r="B65" s="317" t="s">
        <v>1380</v>
      </c>
      <c r="C65" s="96"/>
      <c r="D65" s="65">
        <v>1</v>
      </c>
      <c r="E65" s="319">
        <v>4539</v>
      </c>
      <c r="F65" s="67">
        <f t="shared" si="2"/>
        <v>4539</v>
      </c>
      <c r="G65" s="67">
        <f t="shared" si="1"/>
        <v>54468</v>
      </c>
    </row>
    <row r="66" spans="1:7" ht="38.25" customHeight="1">
      <c r="A66" s="317" t="s">
        <v>1265</v>
      </c>
      <c r="B66" s="317" t="s">
        <v>1380</v>
      </c>
      <c r="C66" s="96"/>
      <c r="D66" s="65">
        <v>1</v>
      </c>
      <c r="E66" s="319">
        <v>4539</v>
      </c>
      <c r="F66" s="67">
        <f t="shared" si="2"/>
        <v>4539</v>
      </c>
      <c r="G66" s="67">
        <f t="shared" si="1"/>
        <v>54468</v>
      </c>
    </row>
    <row r="67" spans="1:7" ht="38.25" customHeight="1">
      <c r="A67" s="317" t="s">
        <v>1265</v>
      </c>
      <c r="B67" s="317" t="s">
        <v>1380</v>
      </c>
      <c r="C67" s="96"/>
      <c r="D67" s="65">
        <v>1</v>
      </c>
      <c r="E67" s="319">
        <v>4539</v>
      </c>
      <c r="F67" s="67">
        <f t="shared" si="2"/>
        <v>4539</v>
      </c>
      <c r="G67" s="67">
        <f t="shared" ref="G67:G130" si="3">F67*12</f>
        <v>54468</v>
      </c>
    </row>
    <row r="68" spans="1:7" ht="38.25" customHeight="1">
      <c r="A68" s="317" t="s">
        <v>1265</v>
      </c>
      <c r="B68" s="317" t="s">
        <v>1380</v>
      </c>
      <c r="C68" s="96"/>
      <c r="D68" s="65">
        <v>1</v>
      </c>
      <c r="E68" s="319">
        <v>4539</v>
      </c>
      <c r="F68" s="67">
        <f t="shared" si="2"/>
        <v>4539</v>
      </c>
      <c r="G68" s="67">
        <f t="shared" si="3"/>
        <v>54468</v>
      </c>
    </row>
    <row r="69" spans="1:7" ht="38.25" customHeight="1">
      <c r="A69" s="317" t="s">
        <v>1265</v>
      </c>
      <c r="B69" s="317" t="s">
        <v>1380</v>
      </c>
      <c r="C69" s="96"/>
      <c r="D69" s="65">
        <v>1</v>
      </c>
      <c r="E69" s="319">
        <v>4539</v>
      </c>
      <c r="F69" s="67">
        <f t="shared" si="2"/>
        <v>4539</v>
      </c>
      <c r="G69" s="67">
        <f t="shared" si="3"/>
        <v>54468</v>
      </c>
    </row>
    <row r="70" spans="1:7" ht="38.25" customHeight="1">
      <c r="A70" s="317" t="s">
        <v>1255</v>
      </c>
      <c r="B70" s="317" t="s">
        <v>1375</v>
      </c>
      <c r="C70" s="96"/>
      <c r="D70" s="65">
        <v>1</v>
      </c>
      <c r="E70" s="319">
        <v>4539</v>
      </c>
      <c r="F70" s="67">
        <f t="shared" si="2"/>
        <v>4539</v>
      </c>
      <c r="G70" s="67">
        <f t="shared" si="3"/>
        <v>54468</v>
      </c>
    </row>
    <row r="71" spans="1:7" ht="38.25" customHeight="1">
      <c r="A71" s="317" t="s">
        <v>1255</v>
      </c>
      <c r="B71" s="317" t="s">
        <v>1375</v>
      </c>
      <c r="C71" s="96"/>
      <c r="D71" s="65">
        <v>1</v>
      </c>
      <c r="E71" s="319">
        <v>4539</v>
      </c>
      <c r="F71" s="67">
        <f t="shared" si="2"/>
        <v>4539</v>
      </c>
      <c r="G71" s="67">
        <f t="shared" si="3"/>
        <v>54468</v>
      </c>
    </row>
    <row r="72" spans="1:7" ht="38.25" customHeight="1">
      <c r="A72" s="317" t="s">
        <v>1255</v>
      </c>
      <c r="B72" s="317" t="s">
        <v>1375</v>
      </c>
      <c r="C72" s="96"/>
      <c r="D72" s="65">
        <v>1</v>
      </c>
      <c r="E72" s="319">
        <v>4539</v>
      </c>
      <c r="F72" s="67">
        <f t="shared" si="2"/>
        <v>4539</v>
      </c>
      <c r="G72" s="67">
        <f t="shared" si="3"/>
        <v>54468</v>
      </c>
    </row>
    <row r="73" spans="1:7" ht="38.25" customHeight="1">
      <c r="A73" s="317" t="s">
        <v>1266</v>
      </c>
      <c r="B73" s="317" t="s">
        <v>1375</v>
      </c>
      <c r="C73" s="96"/>
      <c r="D73" s="65">
        <v>1</v>
      </c>
      <c r="E73" s="319">
        <v>4539</v>
      </c>
      <c r="F73" s="67">
        <f t="shared" si="2"/>
        <v>4539</v>
      </c>
      <c r="G73" s="67">
        <f t="shared" si="3"/>
        <v>54468</v>
      </c>
    </row>
    <row r="74" spans="1:7" ht="38.25" customHeight="1">
      <c r="A74" s="317" t="s">
        <v>1267</v>
      </c>
      <c r="B74" s="317" t="s">
        <v>1375</v>
      </c>
      <c r="C74" s="96"/>
      <c r="D74" s="65">
        <v>1</v>
      </c>
      <c r="E74" s="319">
        <v>4539</v>
      </c>
      <c r="F74" s="67">
        <f t="shared" si="2"/>
        <v>4539</v>
      </c>
      <c r="G74" s="67">
        <f t="shared" si="3"/>
        <v>54468</v>
      </c>
    </row>
    <row r="75" spans="1:7" ht="38.25" customHeight="1">
      <c r="A75" s="317" t="s">
        <v>1264</v>
      </c>
      <c r="B75" s="317" t="s">
        <v>1376</v>
      </c>
      <c r="C75" s="96"/>
      <c r="D75" s="65">
        <v>1</v>
      </c>
      <c r="E75" s="319">
        <v>4539</v>
      </c>
      <c r="F75" s="67">
        <f t="shared" ref="F75:F138" si="4">D75*E75</f>
        <v>4539</v>
      </c>
      <c r="G75" s="67">
        <f t="shared" si="3"/>
        <v>54468</v>
      </c>
    </row>
    <row r="76" spans="1:7" ht="38.25" customHeight="1">
      <c r="A76" s="317" t="s">
        <v>1268</v>
      </c>
      <c r="B76" s="317" t="s">
        <v>1376</v>
      </c>
      <c r="C76" s="96"/>
      <c r="D76" s="65">
        <v>1</v>
      </c>
      <c r="E76" s="319">
        <v>4539</v>
      </c>
      <c r="F76" s="67">
        <f t="shared" si="4"/>
        <v>4539</v>
      </c>
      <c r="G76" s="67">
        <f t="shared" si="3"/>
        <v>54468</v>
      </c>
    </row>
    <row r="77" spans="1:7" ht="38.25" customHeight="1">
      <c r="A77" s="317" t="s">
        <v>1268</v>
      </c>
      <c r="B77" s="317" t="s">
        <v>1376</v>
      </c>
      <c r="C77" s="96"/>
      <c r="D77" s="65">
        <v>1</v>
      </c>
      <c r="E77" s="319">
        <v>4539</v>
      </c>
      <c r="F77" s="67">
        <f t="shared" si="4"/>
        <v>4539</v>
      </c>
      <c r="G77" s="67">
        <f t="shared" si="3"/>
        <v>54468</v>
      </c>
    </row>
    <row r="78" spans="1:7" ht="38.25" customHeight="1">
      <c r="A78" s="317" t="s">
        <v>1264</v>
      </c>
      <c r="B78" s="317" t="s">
        <v>1376</v>
      </c>
      <c r="C78" s="96"/>
      <c r="D78" s="65">
        <v>1</v>
      </c>
      <c r="E78" s="319">
        <v>4539</v>
      </c>
      <c r="F78" s="67">
        <f t="shared" si="4"/>
        <v>4539</v>
      </c>
      <c r="G78" s="67">
        <f t="shared" si="3"/>
        <v>54468</v>
      </c>
    </row>
    <row r="79" spans="1:7" ht="38.25" customHeight="1">
      <c r="A79" s="317" t="s">
        <v>1255</v>
      </c>
      <c r="B79" s="317" t="s">
        <v>1376</v>
      </c>
      <c r="C79" s="96"/>
      <c r="D79" s="65">
        <v>1</v>
      </c>
      <c r="E79" s="319">
        <v>4539</v>
      </c>
      <c r="F79" s="67">
        <f t="shared" si="4"/>
        <v>4539</v>
      </c>
      <c r="G79" s="67">
        <f t="shared" si="3"/>
        <v>54468</v>
      </c>
    </row>
    <row r="80" spans="1:7" ht="38.25" customHeight="1">
      <c r="A80" s="317" t="s">
        <v>1264</v>
      </c>
      <c r="B80" s="317" t="s">
        <v>1376</v>
      </c>
      <c r="C80" s="96"/>
      <c r="D80" s="65">
        <v>1</v>
      </c>
      <c r="E80" s="319">
        <v>4539</v>
      </c>
      <c r="F80" s="67">
        <f t="shared" si="4"/>
        <v>4539</v>
      </c>
      <c r="G80" s="67">
        <f t="shared" si="3"/>
        <v>54468</v>
      </c>
    </row>
    <row r="81" spans="1:7" ht="38.25" customHeight="1">
      <c r="A81" s="317" t="s">
        <v>1264</v>
      </c>
      <c r="B81" s="317" t="s">
        <v>1376</v>
      </c>
      <c r="C81" s="96"/>
      <c r="D81" s="65">
        <v>1</v>
      </c>
      <c r="E81" s="319">
        <v>4539</v>
      </c>
      <c r="F81" s="67">
        <f t="shared" si="4"/>
        <v>4539</v>
      </c>
      <c r="G81" s="67">
        <f t="shared" si="3"/>
        <v>54468</v>
      </c>
    </row>
    <row r="82" spans="1:7" ht="38.25" customHeight="1">
      <c r="A82" s="317" t="s">
        <v>1264</v>
      </c>
      <c r="B82" s="317" t="s">
        <v>1376</v>
      </c>
      <c r="C82" s="96"/>
      <c r="D82" s="65">
        <v>1</v>
      </c>
      <c r="E82" s="319">
        <v>4539</v>
      </c>
      <c r="F82" s="67">
        <f t="shared" si="4"/>
        <v>4539</v>
      </c>
      <c r="G82" s="67">
        <f t="shared" si="3"/>
        <v>54468</v>
      </c>
    </row>
    <row r="83" spans="1:7" ht="38.25" customHeight="1">
      <c r="A83" s="317" t="s">
        <v>1264</v>
      </c>
      <c r="B83" s="317" t="s">
        <v>1376</v>
      </c>
      <c r="C83" s="96"/>
      <c r="D83" s="65">
        <v>1</v>
      </c>
      <c r="E83" s="319">
        <v>4539</v>
      </c>
      <c r="F83" s="67">
        <f t="shared" si="4"/>
        <v>4539</v>
      </c>
      <c r="G83" s="67">
        <f t="shared" si="3"/>
        <v>54468</v>
      </c>
    </row>
    <row r="84" spans="1:7" ht="38.25" customHeight="1">
      <c r="A84" s="317" t="s">
        <v>1264</v>
      </c>
      <c r="B84" s="317" t="s">
        <v>1376</v>
      </c>
      <c r="C84" s="96"/>
      <c r="D84" s="65">
        <v>1</v>
      </c>
      <c r="E84" s="319">
        <v>4539</v>
      </c>
      <c r="F84" s="67">
        <f t="shared" si="4"/>
        <v>4539</v>
      </c>
      <c r="G84" s="67">
        <f t="shared" si="3"/>
        <v>54468</v>
      </c>
    </row>
    <row r="85" spans="1:7" ht="38.25" customHeight="1">
      <c r="A85" s="317" t="s">
        <v>1264</v>
      </c>
      <c r="B85" s="317" t="s">
        <v>1376</v>
      </c>
      <c r="C85" s="96"/>
      <c r="D85" s="65">
        <v>1</v>
      </c>
      <c r="E85" s="319">
        <v>4539</v>
      </c>
      <c r="F85" s="67">
        <f t="shared" si="4"/>
        <v>4539</v>
      </c>
      <c r="G85" s="67">
        <f t="shared" si="3"/>
        <v>54468</v>
      </c>
    </row>
    <row r="86" spans="1:7" ht="38.25" customHeight="1">
      <c r="A86" s="317" t="s">
        <v>1255</v>
      </c>
      <c r="B86" s="317" t="s">
        <v>89</v>
      </c>
      <c r="C86" s="96"/>
      <c r="D86" s="65">
        <v>1</v>
      </c>
      <c r="E86" s="319">
        <v>4539</v>
      </c>
      <c r="F86" s="67">
        <f t="shared" si="4"/>
        <v>4539</v>
      </c>
      <c r="G86" s="67">
        <f t="shared" si="3"/>
        <v>54468</v>
      </c>
    </row>
    <row r="87" spans="1:7" ht="38.25" customHeight="1">
      <c r="A87" s="317" t="s">
        <v>1255</v>
      </c>
      <c r="B87" s="317" t="s">
        <v>89</v>
      </c>
      <c r="C87" s="96"/>
      <c r="D87" s="65">
        <v>1</v>
      </c>
      <c r="E87" s="319">
        <v>4539</v>
      </c>
      <c r="F87" s="67">
        <f t="shared" si="4"/>
        <v>4539</v>
      </c>
      <c r="G87" s="67">
        <f t="shared" si="3"/>
        <v>54468</v>
      </c>
    </row>
    <row r="88" spans="1:7" ht="38.25" customHeight="1">
      <c r="A88" s="317" t="s">
        <v>1255</v>
      </c>
      <c r="B88" s="317" t="s">
        <v>89</v>
      </c>
      <c r="C88" s="96"/>
      <c r="D88" s="65">
        <v>1</v>
      </c>
      <c r="E88" s="319">
        <v>4539</v>
      </c>
      <c r="F88" s="67">
        <f t="shared" si="4"/>
        <v>4539</v>
      </c>
      <c r="G88" s="67">
        <f t="shared" si="3"/>
        <v>54468</v>
      </c>
    </row>
    <row r="89" spans="1:7" ht="38.25" customHeight="1">
      <c r="A89" s="317" t="s">
        <v>1258</v>
      </c>
      <c r="B89" s="317" t="s">
        <v>1381</v>
      </c>
      <c r="C89" s="96"/>
      <c r="D89" s="65">
        <v>1</v>
      </c>
      <c r="E89" s="319">
        <v>4539</v>
      </c>
      <c r="F89" s="67">
        <f t="shared" si="4"/>
        <v>4539</v>
      </c>
      <c r="G89" s="67">
        <f t="shared" si="3"/>
        <v>54468</v>
      </c>
    </row>
    <row r="90" spans="1:7" ht="38.25" customHeight="1">
      <c r="A90" s="317" t="s">
        <v>1261</v>
      </c>
      <c r="B90" s="317" t="s">
        <v>1381</v>
      </c>
      <c r="C90" s="96"/>
      <c r="D90" s="65">
        <v>1</v>
      </c>
      <c r="E90" s="319">
        <v>4539</v>
      </c>
      <c r="F90" s="67">
        <f t="shared" si="4"/>
        <v>4539</v>
      </c>
      <c r="G90" s="67">
        <f t="shared" si="3"/>
        <v>54468</v>
      </c>
    </row>
    <row r="91" spans="1:7" ht="38.25" customHeight="1">
      <c r="A91" s="317" t="s">
        <v>1261</v>
      </c>
      <c r="B91" s="317" t="s">
        <v>1381</v>
      </c>
      <c r="C91" s="96"/>
      <c r="D91" s="65">
        <v>1</v>
      </c>
      <c r="E91" s="319">
        <v>4539</v>
      </c>
      <c r="F91" s="67">
        <f t="shared" si="4"/>
        <v>4539</v>
      </c>
      <c r="G91" s="67">
        <f t="shared" si="3"/>
        <v>54468</v>
      </c>
    </row>
    <row r="92" spans="1:7" ht="38.25" customHeight="1">
      <c r="A92" s="317" t="s">
        <v>1261</v>
      </c>
      <c r="B92" s="317" t="s">
        <v>1381</v>
      </c>
      <c r="C92" s="96"/>
      <c r="D92" s="65">
        <v>1</v>
      </c>
      <c r="E92" s="319">
        <v>4539</v>
      </c>
      <c r="F92" s="67">
        <f t="shared" si="4"/>
        <v>4539</v>
      </c>
      <c r="G92" s="67">
        <f t="shared" si="3"/>
        <v>54468</v>
      </c>
    </row>
    <row r="93" spans="1:7" ht="38.25" customHeight="1">
      <c r="A93" s="317" t="s">
        <v>1261</v>
      </c>
      <c r="B93" s="317" t="s">
        <v>1381</v>
      </c>
      <c r="C93" s="96"/>
      <c r="D93" s="65">
        <v>1</v>
      </c>
      <c r="E93" s="319">
        <v>4539</v>
      </c>
      <c r="F93" s="67">
        <f t="shared" si="4"/>
        <v>4539</v>
      </c>
      <c r="G93" s="67">
        <f t="shared" si="3"/>
        <v>54468</v>
      </c>
    </row>
    <row r="94" spans="1:7" ht="38.25" customHeight="1">
      <c r="A94" s="317" t="s">
        <v>1261</v>
      </c>
      <c r="B94" s="317" t="s">
        <v>1381</v>
      </c>
      <c r="C94" s="96"/>
      <c r="D94" s="65">
        <v>1</v>
      </c>
      <c r="E94" s="319">
        <v>4539</v>
      </c>
      <c r="F94" s="67">
        <f t="shared" si="4"/>
        <v>4539</v>
      </c>
      <c r="G94" s="67">
        <f t="shared" si="3"/>
        <v>54468</v>
      </c>
    </row>
    <row r="95" spans="1:7" ht="38.25" customHeight="1">
      <c r="A95" s="317" t="s">
        <v>1261</v>
      </c>
      <c r="B95" s="317" t="s">
        <v>1381</v>
      </c>
      <c r="C95" s="96"/>
      <c r="D95" s="65">
        <v>1</v>
      </c>
      <c r="E95" s="319">
        <v>4539</v>
      </c>
      <c r="F95" s="67">
        <f t="shared" si="4"/>
        <v>4539</v>
      </c>
      <c r="G95" s="67">
        <f t="shared" si="3"/>
        <v>54468</v>
      </c>
    </row>
    <row r="96" spans="1:7" ht="38.25" customHeight="1">
      <c r="A96" s="317" t="s">
        <v>1261</v>
      </c>
      <c r="B96" s="317" t="s">
        <v>1381</v>
      </c>
      <c r="C96" s="96"/>
      <c r="D96" s="65">
        <v>1</v>
      </c>
      <c r="E96" s="319">
        <v>4539</v>
      </c>
      <c r="F96" s="67">
        <f t="shared" si="4"/>
        <v>4539</v>
      </c>
      <c r="G96" s="67">
        <f t="shared" si="3"/>
        <v>54468</v>
      </c>
    </row>
    <row r="97" spans="1:7" ht="38.25" customHeight="1">
      <c r="A97" s="317" t="s">
        <v>1261</v>
      </c>
      <c r="B97" s="317" t="s">
        <v>1381</v>
      </c>
      <c r="C97" s="96"/>
      <c r="D97" s="65">
        <v>1</v>
      </c>
      <c r="E97" s="319">
        <v>4539</v>
      </c>
      <c r="F97" s="67">
        <f t="shared" si="4"/>
        <v>4539</v>
      </c>
      <c r="G97" s="67">
        <f t="shared" si="3"/>
        <v>54468</v>
      </c>
    </row>
    <row r="98" spans="1:7" ht="38.25" customHeight="1">
      <c r="A98" s="317" t="s">
        <v>1258</v>
      </c>
      <c r="B98" s="317" t="s">
        <v>1381</v>
      </c>
      <c r="C98" s="96"/>
      <c r="D98" s="65">
        <v>1</v>
      </c>
      <c r="E98" s="319">
        <v>4539</v>
      </c>
      <c r="F98" s="67">
        <f t="shared" si="4"/>
        <v>4539</v>
      </c>
      <c r="G98" s="67">
        <f t="shared" si="3"/>
        <v>54468</v>
      </c>
    </row>
    <row r="99" spans="1:7" ht="38.25" customHeight="1">
      <c r="A99" s="317" t="s">
        <v>1261</v>
      </c>
      <c r="B99" s="317" t="s">
        <v>1381</v>
      </c>
      <c r="C99" s="96"/>
      <c r="D99" s="65">
        <v>1</v>
      </c>
      <c r="E99" s="319">
        <v>4539</v>
      </c>
      <c r="F99" s="67">
        <f t="shared" si="4"/>
        <v>4539</v>
      </c>
      <c r="G99" s="67">
        <f t="shared" si="3"/>
        <v>54468</v>
      </c>
    </row>
    <row r="100" spans="1:7" ht="38.25" customHeight="1">
      <c r="A100" s="317" t="s">
        <v>1269</v>
      </c>
      <c r="B100" s="317" t="s">
        <v>1381</v>
      </c>
      <c r="C100" s="96"/>
      <c r="D100" s="65">
        <v>1</v>
      </c>
      <c r="E100" s="319">
        <v>4539</v>
      </c>
      <c r="F100" s="67">
        <f t="shared" si="4"/>
        <v>4539</v>
      </c>
      <c r="G100" s="67">
        <f t="shared" si="3"/>
        <v>54468</v>
      </c>
    </row>
    <row r="101" spans="1:7" ht="38.25" customHeight="1">
      <c r="A101" s="317" t="s">
        <v>1255</v>
      </c>
      <c r="B101" s="317" t="s">
        <v>1382</v>
      </c>
      <c r="C101" s="320"/>
      <c r="D101" s="65">
        <v>1</v>
      </c>
      <c r="E101" s="318">
        <v>4808</v>
      </c>
      <c r="F101" s="67">
        <f t="shared" si="4"/>
        <v>4808</v>
      </c>
      <c r="G101" s="67">
        <f t="shared" si="3"/>
        <v>57696</v>
      </c>
    </row>
    <row r="102" spans="1:7" ht="38.25" customHeight="1">
      <c r="A102" s="317" t="s">
        <v>1255</v>
      </c>
      <c r="B102" s="317" t="s">
        <v>1378</v>
      </c>
      <c r="C102" s="320"/>
      <c r="D102" s="65">
        <v>1</v>
      </c>
      <c r="E102" s="318">
        <v>4815</v>
      </c>
      <c r="F102" s="67">
        <f t="shared" si="4"/>
        <v>4815</v>
      </c>
      <c r="G102" s="67">
        <f t="shared" si="3"/>
        <v>57780</v>
      </c>
    </row>
    <row r="103" spans="1:7" ht="38.25" customHeight="1">
      <c r="A103" s="317" t="s">
        <v>1270</v>
      </c>
      <c r="B103" s="317" t="s">
        <v>484</v>
      </c>
      <c r="C103" s="320"/>
      <c r="D103" s="65">
        <v>1</v>
      </c>
      <c r="E103" s="318">
        <v>4815</v>
      </c>
      <c r="F103" s="67">
        <f t="shared" si="4"/>
        <v>4815</v>
      </c>
      <c r="G103" s="67">
        <f t="shared" si="3"/>
        <v>57780</v>
      </c>
    </row>
    <row r="104" spans="1:7" ht="38.25" customHeight="1">
      <c r="A104" s="317" t="s">
        <v>1270</v>
      </c>
      <c r="B104" s="317" t="s">
        <v>484</v>
      </c>
      <c r="C104" s="320"/>
      <c r="D104" s="65">
        <v>1</v>
      </c>
      <c r="E104" s="318">
        <v>4815</v>
      </c>
      <c r="F104" s="67">
        <f t="shared" si="4"/>
        <v>4815</v>
      </c>
      <c r="G104" s="67">
        <f t="shared" si="3"/>
        <v>57780</v>
      </c>
    </row>
    <row r="105" spans="1:7" ht="38.25" customHeight="1">
      <c r="A105" s="317" t="s">
        <v>1271</v>
      </c>
      <c r="B105" s="317" t="s">
        <v>484</v>
      </c>
      <c r="C105" s="320"/>
      <c r="D105" s="65">
        <v>1</v>
      </c>
      <c r="E105" s="318">
        <v>4768</v>
      </c>
      <c r="F105" s="67">
        <f t="shared" si="4"/>
        <v>4768</v>
      </c>
      <c r="G105" s="67">
        <f t="shared" si="3"/>
        <v>57216</v>
      </c>
    </row>
    <row r="106" spans="1:7" ht="38.25" customHeight="1">
      <c r="A106" s="317" t="s">
        <v>1272</v>
      </c>
      <c r="B106" s="317" t="s">
        <v>1383</v>
      </c>
      <c r="C106" s="320"/>
      <c r="D106" s="65">
        <v>1</v>
      </c>
      <c r="E106" s="318">
        <v>4830</v>
      </c>
      <c r="F106" s="67">
        <f t="shared" si="4"/>
        <v>4830</v>
      </c>
      <c r="G106" s="67">
        <f t="shared" si="3"/>
        <v>57960</v>
      </c>
    </row>
    <row r="107" spans="1:7" ht="38.25" customHeight="1">
      <c r="A107" s="317" t="s">
        <v>1272</v>
      </c>
      <c r="B107" s="317" t="s">
        <v>1383</v>
      </c>
      <c r="C107" s="320"/>
      <c r="D107" s="65">
        <v>1</v>
      </c>
      <c r="E107" s="318">
        <v>4830</v>
      </c>
      <c r="F107" s="67">
        <f t="shared" si="4"/>
        <v>4830</v>
      </c>
      <c r="G107" s="67">
        <f t="shared" si="3"/>
        <v>57960</v>
      </c>
    </row>
    <row r="108" spans="1:7" ht="38.25" customHeight="1">
      <c r="A108" s="317" t="s">
        <v>1272</v>
      </c>
      <c r="B108" s="317" t="s">
        <v>1383</v>
      </c>
      <c r="C108" s="320"/>
      <c r="D108" s="65">
        <v>1</v>
      </c>
      <c r="E108" s="318">
        <v>4830</v>
      </c>
      <c r="F108" s="67">
        <f t="shared" si="4"/>
        <v>4830</v>
      </c>
      <c r="G108" s="67">
        <f t="shared" si="3"/>
        <v>57960</v>
      </c>
    </row>
    <row r="109" spans="1:7" ht="38.25" customHeight="1">
      <c r="A109" s="317" t="s">
        <v>1272</v>
      </c>
      <c r="B109" s="317" t="s">
        <v>1383</v>
      </c>
      <c r="C109" s="320"/>
      <c r="D109" s="65">
        <v>1</v>
      </c>
      <c r="E109" s="318">
        <v>4830</v>
      </c>
      <c r="F109" s="67">
        <f t="shared" si="4"/>
        <v>4830</v>
      </c>
      <c r="G109" s="67">
        <f t="shared" si="3"/>
        <v>57960</v>
      </c>
    </row>
    <row r="110" spans="1:7" ht="38.25" customHeight="1">
      <c r="A110" s="317" t="s">
        <v>1272</v>
      </c>
      <c r="B110" s="317" t="s">
        <v>1383</v>
      </c>
      <c r="C110" s="320"/>
      <c r="D110" s="65">
        <v>1</v>
      </c>
      <c r="E110" s="318">
        <v>4830</v>
      </c>
      <c r="F110" s="67">
        <f t="shared" si="4"/>
        <v>4830</v>
      </c>
      <c r="G110" s="67">
        <f t="shared" si="3"/>
        <v>57960</v>
      </c>
    </row>
    <row r="111" spans="1:7" ht="38.25" customHeight="1">
      <c r="A111" s="317" t="s">
        <v>1256</v>
      </c>
      <c r="B111" s="317" t="s">
        <v>1383</v>
      </c>
      <c r="C111" s="320"/>
      <c r="D111" s="65">
        <v>1</v>
      </c>
      <c r="E111" s="318">
        <v>4866</v>
      </c>
      <c r="F111" s="67">
        <f t="shared" si="4"/>
        <v>4866</v>
      </c>
      <c r="G111" s="67">
        <f t="shared" si="3"/>
        <v>58392</v>
      </c>
    </row>
    <row r="112" spans="1:7" ht="38.25" customHeight="1">
      <c r="A112" s="317" t="s">
        <v>1256</v>
      </c>
      <c r="B112" s="317" t="s">
        <v>1375</v>
      </c>
      <c r="C112" s="320"/>
      <c r="D112" s="65">
        <v>1</v>
      </c>
      <c r="E112" s="318">
        <v>4866</v>
      </c>
      <c r="F112" s="67">
        <f t="shared" si="4"/>
        <v>4866</v>
      </c>
      <c r="G112" s="67">
        <f t="shared" si="3"/>
        <v>58392</v>
      </c>
    </row>
    <row r="113" spans="1:7" ht="38.25" customHeight="1">
      <c r="A113" s="317" t="s">
        <v>1256</v>
      </c>
      <c r="B113" s="317" t="s">
        <v>1375</v>
      </c>
      <c r="C113" s="320"/>
      <c r="D113" s="65">
        <v>1</v>
      </c>
      <c r="E113" s="318">
        <v>4866</v>
      </c>
      <c r="F113" s="67">
        <f t="shared" si="4"/>
        <v>4866</v>
      </c>
      <c r="G113" s="67">
        <f t="shared" si="3"/>
        <v>58392</v>
      </c>
    </row>
    <row r="114" spans="1:7" ht="38.25" customHeight="1">
      <c r="A114" s="317" t="s">
        <v>1256</v>
      </c>
      <c r="B114" s="317" t="s">
        <v>1375</v>
      </c>
      <c r="C114" s="320"/>
      <c r="D114" s="65">
        <v>1</v>
      </c>
      <c r="E114" s="318">
        <v>4866</v>
      </c>
      <c r="F114" s="67">
        <f t="shared" si="4"/>
        <v>4866</v>
      </c>
      <c r="G114" s="67">
        <f t="shared" si="3"/>
        <v>58392</v>
      </c>
    </row>
    <row r="115" spans="1:7" ht="38.25" customHeight="1">
      <c r="A115" s="317" t="s">
        <v>1256</v>
      </c>
      <c r="B115" s="317" t="s">
        <v>1375</v>
      </c>
      <c r="C115" s="320"/>
      <c r="D115" s="65">
        <v>1</v>
      </c>
      <c r="E115" s="318">
        <v>4866</v>
      </c>
      <c r="F115" s="67">
        <f t="shared" si="4"/>
        <v>4866</v>
      </c>
      <c r="G115" s="67">
        <f t="shared" si="3"/>
        <v>58392</v>
      </c>
    </row>
    <row r="116" spans="1:7" ht="38.25" customHeight="1">
      <c r="A116" s="317" t="s">
        <v>1256</v>
      </c>
      <c r="B116" s="317" t="s">
        <v>1375</v>
      </c>
      <c r="C116" s="320"/>
      <c r="D116" s="65">
        <v>1</v>
      </c>
      <c r="E116" s="318">
        <v>4866</v>
      </c>
      <c r="F116" s="67">
        <f t="shared" si="4"/>
        <v>4866</v>
      </c>
      <c r="G116" s="67">
        <f t="shared" si="3"/>
        <v>58392</v>
      </c>
    </row>
    <row r="117" spans="1:7" ht="38.25" customHeight="1">
      <c r="A117" s="317" t="s">
        <v>1256</v>
      </c>
      <c r="B117" s="317" t="s">
        <v>1375</v>
      </c>
      <c r="C117" s="320"/>
      <c r="D117" s="65">
        <v>1</v>
      </c>
      <c r="E117" s="318">
        <v>4866</v>
      </c>
      <c r="F117" s="67">
        <f t="shared" si="4"/>
        <v>4866</v>
      </c>
      <c r="G117" s="67">
        <f t="shared" si="3"/>
        <v>58392</v>
      </c>
    </row>
    <row r="118" spans="1:7" ht="38.25" customHeight="1">
      <c r="A118" s="317" t="s">
        <v>1256</v>
      </c>
      <c r="B118" s="317" t="s">
        <v>1375</v>
      </c>
      <c r="C118" s="320"/>
      <c r="D118" s="65">
        <v>1</v>
      </c>
      <c r="E118" s="318">
        <v>4866</v>
      </c>
      <c r="F118" s="67">
        <f t="shared" si="4"/>
        <v>4866</v>
      </c>
      <c r="G118" s="67">
        <f t="shared" si="3"/>
        <v>58392</v>
      </c>
    </row>
    <row r="119" spans="1:7" ht="38.25" customHeight="1">
      <c r="A119" s="317" t="s">
        <v>1256</v>
      </c>
      <c r="B119" s="317" t="s">
        <v>1375</v>
      </c>
      <c r="C119" s="320"/>
      <c r="D119" s="65">
        <v>1</v>
      </c>
      <c r="E119" s="318">
        <v>4866</v>
      </c>
      <c r="F119" s="67">
        <f t="shared" si="4"/>
        <v>4866</v>
      </c>
      <c r="G119" s="67">
        <f t="shared" si="3"/>
        <v>58392</v>
      </c>
    </row>
    <row r="120" spans="1:7" ht="38.25" customHeight="1">
      <c r="A120" s="317" t="s">
        <v>1256</v>
      </c>
      <c r="B120" s="317" t="s">
        <v>1375</v>
      </c>
      <c r="C120" s="320"/>
      <c r="D120" s="65">
        <v>1</v>
      </c>
      <c r="E120" s="318">
        <v>4866</v>
      </c>
      <c r="F120" s="67">
        <f t="shared" si="4"/>
        <v>4866</v>
      </c>
      <c r="G120" s="67">
        <f t="shared" si="3"/>
        <v>58392</v>
      </c>
    </row>
    <row r="121" spans="1:7" ht="38.25" customHeight="1">
      <c r="A121" s="317" t="s">
        <v>1255</v>
      </c>
      <c r="B121" s="317" t="s">
        <v>1376</v>
      </c>
      <c r="C121" s="320"/>
      <c r="D121" s="65">
        <v>1</v>
      </c>
      <c r="E121" s="318">
        <v>4866</v>
      </c>
      <c r="F121" s="67">
        <f t="shared" si="4"/>
        <v>4866</v>
      </c>
      <c r="G121" s="67">
        <f t="shared" si="3"/>
        <v>58392</v>
      </c>
    </row>
    <row r="122" spans="1:7" ht="38.25" customHeight="1">
      <c r="A122" s="317" t="s">
        <v>1255</v>
      </c>
      <c r="B122" s="317" t="s">
        <v>89</v>
      </c>
      <c r="C122" s="320"/>
      <c r="D122" s="65">
        <v>1</v>
      </c>
      <c r="E122" s="318">
        <v>4866</v>
      </c>
      <c r="F122" s="67">
        <f t="shared" si="4"/>
        <v>4866</v>
      </c>
      <c r="G122" s="67">
        <f t="shared" si="3"/>
        <v>58392</v>
      </c>
    </row>
    <row r="123" spans="1:7" ht="38.25" customHeight="1">
      <c r="A123" s="317" t="s">
        <v>1256</v>
      </c>
      <c r="B123" s="317" t="s">
        <v>1381</v>
      </c>
      <c r="C123" s="320"/>
      <c r="D123" s="65">
        <v>1</v>
      </c>
      <c r="E123" s="318">
        <v>4866</v>
      </c>
      <c r="F123" s="67">
        <f t="shared" si="4"/>
        <v>4866</v>
      </c>
      <c r="G123" s="67">
        <f t="shared" si="3"/>
        <v>58392</v>
      </c>
    </row>
    <row r="124" spans="1:7" ht="38.25" customHeight="1">
      <c r="A124" s="317" t="s">
        <v>1273</v>
      </c>
      <c r="B124" s="317" t="s">
        <v>1374</v>
      </c>
      <c r="C124" s="320"/>
      <c r="D124" s="65">
        <v>1</v>
      </c>
      <c r="E124" s="318">
        <v>4948</v>
      </c>
      <c r="F124" s="67">
        <f t="shared" si="4"/>
        <v>4948</v>
      </c>
      <c r="G124" s="67">
        <f t="shared" si="3"/>
        <v>59376</v>
      </c>
    </row>
    <row r="125" spans="1:7" ht="38.25" customHeight="1">
      <c r="A125" s="317" t="s">
        <v>1273</v>
      </c>
      <c r="B125" s="317" t="s">
        <v>1374</v>
      </c>
      <c r="C125" s="320"/>
      <c r="D125" s="65">
        <v>1</v>
      </c>
      <c r="E125" s="318">
        <v>4948</v>
      </c>
      <c r="F125" s="67">
        <f t="shared" si="4"/>
        <v>4948</v>
      </c>
      <c r="G125" s="67">
        <f t="shared" si="3"/>
        <v>59376</v>
      </c>
    </row>
    <row r="126" spans="1:7" ht="38.25" customHeight="1">
      <c r="A126" s="317" t="s">
        <v>1264</v>
      </c>
      <c r="B126" s="317" t="s">
        <v>1382</v>
      </c>
      <c r="C126" s="320"/>
      <c r="D126" s="65">
        <v>1</v>
      </c>
      <c r="E126" s="318">
        <v>4948</v>
      </c>
      <c r="F126" s="67">
        <f t="shared" si="4"/>
        <v>4948</v>
      </c>
      <c r="G126" s="67">
        <f t="shared" si="3"/>
        <v>59376</v>
      </c>
    </row>
    <row r="127" spans="1:7" ht="38.25" customHeight="1">
      <c r="A127" s="317" t="s">
        <v>1264</v>
      </c>
      <c r="B127" s="317" t="s">
        <v>1382</v>
      </c>
      <c r="C127" s="320"/>
      <c r="D127" s="65">
        <v>1</v>
      </c>
      <c r="E127" s="318">
        <v>4948</v>
      </c>
      <c r="F127" s="67">
        <f t="shared" si="4"/>
        <v>4948</v>
      </c>
      <c r="G127" s="67">
        <f t="shared" si="3"/>
        <v>59376</v>
      </c>
    </row>
    <row r="128" spans="1:7" ht="38.25" customHeight="1">
      <c r="A128" s="317" t="s">
        <v>1264</v>
      </c>
      <c r="B128" s="317" t="s">
        <v>1382</v>
      </c>
      <c r="C128" s="320"/>
      <c r="D128" s="65">
        <v>1</v>
      </c>
      <c r="E128" s="318">
        <v>4948</v>
      </c>
      <c r="F128" s="67">
        <f t="shared" si="4"/>
        <v>4948</v>
      </c>
      <c r="G128" s="67">
        <f t="shared" si="3"/>
        <v>59376</v>
      </c>
    </row>
    <row r="129" spans="1:7" ht="38.25" customHeight="1">
      <c r="A129" s="317" t="s">
        <v>1264</v>
      </c>
      <c r="B129" s="317" t="s">
        <v>1382</v>
      </c>
      <c r="C129" s="320"/>
      <c r="D129" s="65">
        <v>1</v>
      </c>
      <c r="E129" s="318">
        <v>4948</v>
      </c>
      <c r="F129" s="67">
        <f t="shared" si="4"/>
        <v>4948</v>
      </c>
      <c r="G129" s="67">
        <f t="shared" si="3"/>
        <v>59376</v>
      </c>
    </row>
    <row r="130" spans="1:7" ht="38.25" customHeight="1">
      <c r="A130" s="317" t="s">
        <v>1274</v>
      </c>
      <c r="B130" s="317" t="s">
        <v>1378</v>
      </c>
      <c r="C130" s="320"/>
      <c r="D130" s="65">
        <v>1</v>
      </c>
      <c r="E130" s="318">
        <v>4948</v>
      </c>
      <c r="F130" s="67">
        <f t="shared" si="4"/>
        <v>4948</v>
      </c>
      <c r="G130" s="67">
        <f t="shared" si="3"/>
        <v>59376</v>
      </c>
    </row>
    <row r="131" spans="1:7" ht="38.25" customHeight="1">
      <c r="A131" s="317" t="s">
        <v>1275</v>
      </c>
      <c r="B131" s="317" t="s">
        <v>1375</v>
      </c>
      <c r="C131" s="320"/>
      <c r="D131" s="65">
        <v>1</v>
      </c>
      <c r="E131" s="318">
        <v>4955</v>
      </c>
      <c r="F131" s="67">
        <f t="shared" si="4"/>
        <v>4955</v>
      </c>
      <c r="G131" s="67">
        <f t="shared" ref="G131:G194" si="5">F131*12</f>
        <v>59460</v>
      </c>
    </row>
    <row r="132" spans="1:7" ht="38.25" customHeight="1">
      <c r="A132" s="317" t="s">
        <v>1276</v>
      </c>
      <c r="B132" s="317" t="s">
        <v>1384</v>
      </c>
      <c r="C132" s="320"/>
      <c r="D132" s="65">
        <v>1</v>
      </c>
      <c r="E132" s="318">
        <v>5052</v>
      </c>
      <c r="F132" s="67">
        <f t="shared" si="4"/>
        <v>5052</v>
      </c>
      <c r="G132" s="67">
        <f t="shared" si="5"/>
        <v>60624</v>
      </c>
    </row>
    <row r="133" spans="1:7" ht="38.25" customHeight="1">
      <c r="A133" s="317" t="s">
        <v>1276</v>
      </c>
      <c r="B133" s="317" t="s">
        <v>1384</v>
      </c>
      <c r="C133" s="320"/>
      <c r="D133" s="65">
        <v>1</v>
      </c>
      <c r="E133" s="318">
        <v>5052</v>
      </c>
      <c r="F133" s="67">
        <f t="shared" si="4"/>
        <v>5052</v>
      </c>
      <c r="G133" s="67">
        <f t="shared" si="5"/>
        <v>60624</v>
      </c>
    </row>
    <row r="134" spans="1:7" ht="38.25" customHeight="1">
      <c r="A134" s="317" t="s">
        <v>1276</v>
      </c>
      <c r="B134" s="317" t="s">
        <v>1384</v>
      </c>
      <c r="C134" s="320"/>
      <c r="D134" s="65">
        <v>1</v>
      </c>
      <c r="E134" s="318">
        <v>5052</v>
      </c>
      <c r="F134" s="67">
        <f t="shared" si="4"/>
        <v>5052</v>
      </c>
      <c r="G134" s="67">
        <f t="shared" si="5"/>
        <v>60624</v>
      </c>
    </row>
    <row r="135" spans="1:7" ht="38.25" customHeight="1">
      <c r="A135" s="317" t="s">
        <v>1257</v>
      </c>
      <c r="B135" s="317" t="s">
        <v>1380</v>
      </c>
      <c r="C135" s="320"/>
      <c r="D135" s="65">
        <v>1</v>
      </c>
      <c r="E135" s="318">
        <v>5060</v>
      </c>
      <c r="F135" s="67">
        <f t="shared" si="4"/>
        <v>5060</v>
      </c>
      <c r="G135" s="67">
        <f t="shared" si="5"/>
        <v>60720</v>
      </c>
    </row>
    <row r="136" spans="1:7" ht="38.25" customHeight="1">
      <c r="A136" s="317" t="s">
        <v>1257</v>
      </c>
      <c r="B136" s="317" t="s">
        <v>1380</v>
      </c>
      <c r="C136" s="320"/>
      <c r="D136" s="65">
        <v>1</v>
      </c>
      <c r="E136" s="318">
        <v>5060</v>
      </c>
      <c r="F136" s="67">
        <f t="shared" si="4"/>
        <v>5060</v>
      </c>
      <c r="G136" s="67">
        <f t="shared" si="5"/>
        <v>60720</v>
      </c>
    </row>
    <row r="137" spans="1:7" ht="38.25" customHeight="1">
      <c r="A137" s="317" t="s">
        <v>1277</v>
      </c>
      <c r="B137" s="317" t="s">
        <v>1380</v>
      </c>
      <c r="C137" s="320"/>
      <c r="D137" s="65">
        <v>1</v>
      </c>
      <c r="E137" s="318">
        <v>5070</v>
      </c>
      <c r="F137" s="67">
        <f t="shared" si="4"/>
        <v>5070</v>
      </c>
      <c r="G137" s="67">
        <f t="shared" si="5"/>
        <v>60840</v>
      </c>
    </row>
    <row r="138" spans="1:7" ht="38.25" customHeight="1">
      <c r="A138" s="317" t="s">
        <v>1278</v>
      </c>
      <c r="B138" s="317" t="s">
        <v>1385</v>
      </c>
      <c r="C138" s="320"/>
      <c r="D138" s="65">
        <v>1</v>
      </c>
      <c r="E138" s="318">
        <v>5132</v>
      </c>
      <c r="F138" s="67">
        <f t="shared" si="4"/>
        <v>5132</v>
      </c>
      <c r="G138" s="67">
        <f t="shared" si="5"/>
        <v>61584</v>
      </c>
    </row>
    <row r="139" spans="1:7" ht="38.25" customHeight="1">
      <c r="A139" s="317" t="s">
        <v>1255</v>
      </c>
      <c r="B139" s="317" t="s">
        <v>1374</v>
      </c>
      <c r="C139" s="320"/>
      <c r="D139" s="65">
        <v>1</v>
      </c>
      <c r="E139" s="318">
        <v>5161</v>
      </c>
      <c r="F139" s="67">
        <f t="shared" ref="F139:F202" si="6">D139*E139</f>
        <v>5161</v>
      </c>
      <c r="G139" s="67">
        <f t="shared" si="5"/>
        <v>61932</v>
      </c>
    </row>
    <row r="140" spans="1:7" ht="38.25" customHeight="1">
      <c r="A140" s="317" t="s">
        <v>1255</v>
      </c>
      <c r="B140" s="317" t="s">
        <v>1386</v>
      </c>
      <c r="C140" s="320"/>
      <c r="D140" s="65">
        <v>1</v>
      </c>
      <c r="E140" s="318">
        <v>5161</v>
      </c>
      <c r="F140" s="67">
        <f t="shared" si="6"/>
        <v>5161</v>
      </c>
      <c r="G140" s="67">
        <f t="shared" si="5"/>
        <v>61932</v>
      </c>
    </row>
    <row r="141" spans="1:7" ht="38.25" customHeight="1">
      <c r="A141" s="317" t="s">
        <v>1255</v>
      </c>
      <c r="B141" s="317" t="s">
        <v>1387</v>
      </c>
      <c r="C141" s="320"/>
      <c r="D141" s="65">
        <v>1</v>
      </c>
      <c r="E141" s="318">
        <v>5248</v>
      </c>
      <c r="F141" s="67">
        <f t="shared" si="6"/>
        <v>5248</v>
      </c>
      <c r="G141" s="67">
        <f t="shared" si="5"/>
        <v>62976</v>
      </c>
    </row>
    <row r="142" spans="1:7" ht="38.25" customHeight="1">
      <c r="A142" s="317" t="s">
        <v>1255</v>
      </c>
      <c r="B142" s="317" t="s">
        <v>1383</v>
      </c>
      <c r="C142" s="320"/>
      <c r="D142" s="65">
        <v>1</v>
      </c>
      <c r="E142" s="318">
        <v>5248</v>
      </c>
      <c r="F142" s="67">
        <f t="shared" si="6"/>
        <v>5248</v>
      </c>
      <c r="G142" s="67">
        <f t="shared" si="5"/>
        <v>62976</v>
      </c>
    </row>
    <row r="143" spans="1:7" ht="38.25" customHeight="1">
      <c r="A143" s="317" t="s">
        <v>1255</v>
      </c>
      <c r="B143" s="317" t="s">
        <v>1375</v>
      </c>
      <c r="C143" s="320"/>
      <c r="D143" s="65">
        <v>1</v>
      </c>
      <c r="E143" s="318">
        <v>5248</v>
      </c>
      <c r="F143" s="67">
        <f t="shared" si="6"/>
        <v>5248</v>
      </c>
      <c r="G143" s="67">
        <f t="shared" si="5"/>
        <v>62976</v>
      </c>
    </row>
    <row r="144" spans="1:7" ht="38.25" customHeight="1">
      <c r="A144" s="317" t="s">
        <v>1255</v>
      </c>
      <c r="B144" s="317" t="s">
        <v>89</v>
      </c>
      <c r="C144" s="320"/>
      <c r="D144" s="65">
        <v>1</v>
      </c>
      <c r="E144" s="318">
        <v>5248</v>
      </c>
      <c r="F144" s="67">
        <f t="shared" si="6"/>
        <v>5248</v>
      </c>
      <c r="G144" s="67">
        <f t="shared" si="5"/>
        <v>62976</v>
      </c>
    </row>
    <row r="145" spans="1:7" ht="38.25" customHeight="1">
      <c r="A145" s="317" t="s">
        <v>1279</v>
      </c>
      <c r="B145" s="317" t="s">
        <v>1388</v>
      </c>
      <c r="C145" s="320"/>
      <c r="D145" s="65">
        <v>1</v>
      </c>
      <c r="E145" s="318">
        <v>5297</v>
      </c>
      <c r="F145" s="67">
        <f t="shared" si="6"/>
        <v>5297</v>
      </c>
      <c r="G145" s="67">
        <f t="shared" si="5"/>
        <v>63564</v>
      </c>
    </row>
    <row r="146" spans="1:7" ht="38.25" customHeight="1">
      <c r="A146" s="317" t="s">
        <v>1260</v>
      </c>
      <c r="B146" s="317" t="s">
        <v>1377</v>
      </c>
      <c r="C146" s="320"/>
      <c r="D146" s="65">
        <v>1</v>
      </c>
      <c r="E146" s="318">
        <v>5340</v>
      </c>
      <c r="F146" s="67">
        <f t="shared" si="6"/>
        <v>5340</v>
      </c>
      <c r="G146" s="67">
        <f t="shared" si="5"/>
        <v>64080</v>
      </c>
    </row>
    <row r="147" spans="1:7" ht="38.25" customHeight="1">
      <c r="A147" s="317" t="s">
        <v>1260</v>
      </c>
      <c r="B147" s="317" t="s">
        <v>1377</v>
      </c>
      <c r="C147" s="320"/>
      <c r="D147" s="65">
        <v>1</v>
      </c>
      <c r="E147" s="318">
        <v>5340</v>
      </c>
      <c r="F147" s="67">
        <f t="shared" si="6"/>
        <v>5340</v>
      </c>
      <c r="G147" s="67">
        <f t="shared" si="5"/>
        <v>64080</v>
      </c>
    </row>
    <row r="148" spans="1:7" ht="38.25" customHeight="1">
      <c r="A148" s="317" t="s">
        <v>1260</v>
      </c>
      <c r="B148" s="317" t="s">
        <v>1377</v>
      </c>
      <c r="C148" s="320"/>
      <c r="D148" s="65">
        <v>1</v>
      </c>
      <c r="E148" s="318">
        <v>5340</v>
      </c>
      <c r="F148" s="67">
        <f t="shared" si="6"/>
        <v>5340</v>
      </c>
      <c r="G148" s="67">
        <f t="shared" si="5"/>
        <v>64080</v>
      </c>
    </row>
    <row r="149" spans="1:7" ht="38.25" customHeight="1">
      <c r="A149" s="317" t="s">
        <v>1261</v>
      </c>
      <c r="B149" s="317" t="s">
        <v>1377</v>
      </c>
      <c r="C149" s="320"/>
      <c r="D149" s="65">
        <v>1</v>
      </c>
      <c r="E149" s="318">
        <v>5340</v>
      </c>
      <c r="F149" s="67">
        <f t="shared" si="6"/>
        <v>5340</v>
      </c>
      <c r="G149" s="67">
        <f t="shared" si="5"/>
        <v>64080</v>
      </c>
    </row>
    <row r="150" spans="1:7" ht="38.25" customHeight="1">
      <c r="A150" s="317" t="s">
        <v>1280</v>
      </c>
      <c r="B150" s="317" t="s">
        <v>1380</v>
      </c>
      <c r="C150" s="320"/>
      <c r="D150" s="65">
        <v>1</v>
      </c>
      <c r="E150" s="318">
        <v>5340</v>
      </c>
      <c r="F150" s="67">
        <f t="shared" si="6"/>
        <v>5340</v>
      </c>
      <c r="G150" s="67">
        <f t="shared" si="5"/>
        <v>64080</v>
      </c>
    </row>
    <row r="151" spans="1:7" ht="38.25" customHeight="1">
      <c r="A151" s="317" t="s">
        <v>1261</v>
      </c>
      <c r="B151" s="317" t="s">
        <v>1381</v>
      </c>
      <c r="C151" s="320"/>
      <c r="D151" s="65">
        <v>1</v>
      </c>
      <c r="E151" s="318">
        <v>5340</v>
      </c>
      <c r="F151" s="67">
        <f t="shared" si="6"/>
        <v>5340</v>
      </c>
      <c r="G151" s="67">
        <f t="shared" si="5"/>
        <v>64080</v>
      </c>
    </row>
    <row r="152" spans="1:7" ht="38.25" customHeight="1">
      <c r="A152" s="317" t="s">
        <v>1255</v>
      </c>
      <c r="B152" s="317" t="s">
        <v>1374</v>
      </c>
      <c r="C152" s="320"/>
      <c r="D152" s="65">
        <v>1</v>
      </c>
      <c r="E152" s="318">
        <v>5397</v>
      </c>
      <c r="F152" s="67">
        <f t="shared" si="6"/>
        <v>5397</v>
      </c>
      <c r="G152" s="67">
        <f t="shared" si="5"/>
        <v>64764</v>
      </c>
    </row>
    <row r="153" spans="1:7" ht="38.25" customHeight="1">
      <c r="A153" s="317" t="s">
        <v>1255</v>
      </c>
      <c r="B153" s="317" t="s">
        <v>1385</v>
      </c>
      <c r="C153" s="320"/>
      <c r="D153" s="65">
        <v>1</v>
      </c>
      <c r="E153" s="318">
        <v>5239</v>
      </c>
      <c r="F153" s="67">
        <f t="shared" si="6"/>
        <v>5239</v>
      </c>
      <c r="G153" s="67">
        <f t="shared" si="5"/>
        <v>62868</v>
      </c>
    </row>
    <row r="154" spans="1:7" ht="38.25" customHeight="1">
      <c r="A154" s="317" t="s">
        <v>1281</v>
      </c>
      <c r="B154" s="317" t="s">
        <v>1382</v>
      </c>
      <c r="C154" s="320"/>
      <c r="D154" s="65">
        <v>1</v>
      </c>
      <c r="E154" s="318">
        <v>5409</v>
      </c>
      <c r="F154" s="67">
        <f t="shared" si="6"/>
        <v>5409</v>
      </c>
      <c r="G154" s="67">
        <f t="shared" si="5"/>
        <v>64908</v>
      </c>
    </row>
    <row r="155" spans="1:7" ht="38.25" customHeight="1">
      <c r="A155" s="317" t="s">
        <v>1282</v>
      </c>
      <c r="B155" s="317" t="s">
        <v>1382</v>
      </c>
      <c r="C155" s="320"/>
      <c r="D155" s="65">
        <v>1</v>
      </c>
      <c r="E155" s="318">
        <v>5409</v>
      </c>
      <c r="F155" s="67">
        <f t="shared" si="6"/>
        <v>5409</v>
      </c>
      <c r="G155" s="67">
        <f t="shared" si="5"/>
        <v>64908</v>
      </c>
    </row>
    <row r="156" spans="1:7" ht="38.25" customHeight="1">
      <c r="A156" s="317" t="s">
        <v>1269</v>
      </c>
      <c r="B156" s="317" t="s">
        <v>1381</v>
      </c>
      <c r="C156" s="320"/>
      <c r="D156" s="65">
        <v>1</v>
      </c>
      <c r="E156" s="318">
        <v>5410</v>
      </c>
      <c r="F156" s="67">
        <f t="shared" si="6"/>
        <v>5410</v>
      </c>
      <c r="G156" s="67">
        <f t="shared" si="5"/>
        <v>64920</v>
      </c>
    </row>
    <row r="157" spans="1:7" ht="38.25" customHeight="1">
      <c r="A157" s="317" t="s">
        <v>1269</v>
      </c>
      <c r="B157" s="317" t="s">
        <v>1381</v>
      </c>
      <c r="C157" s="320"/>
      <c r="D157" s="65">
        <v>1</v>
      </c>
      <c r="E157" s="318">
        <v>5410</v>
      </c>
      <c r="F157" s="67">
        <f t="shared" si="6"/>
        <v>5410</v>
      </c>
      <c r="G157" s="67">
        <f t="shared" si="5"/>
        <v>64920</v>
      </c>
    </row>
    <row r="158" spans="1:7" ht="38.25" customHeight="1">
      <c r="A158" s="317" t="s">
        <v>1269</v>
      </c>
      <c r="B158" s="317" t="s">
        <v>1381</v>
      </c>
      <c r="C158" s="320"/>
      <c r="D158" s="65">
        <v>1</v>
      </c>
      <c r="E158" s="318">
        <v>5410</v>
      </c>
      <c r="F158" s="67">
        <f t="shared" si="6"/>
        <v>5410</v>
      </c>
      <c r="G158" s="67">
        <f t="shared" si="5"/>
        <v>64920</v>
      </c>
    </row>
    <row r="159" spans="1:7" ht="38.25" customHeight="1">
      <c r="A159" s="317" t="s">
        <v>1258</v>
      </c>
      <c r="B159" s="317" t="s">
        <v>1377</v>
      </c>
      <c r="C159" s="320"/>
      <c r="D159" s="65">
        <v>1</v>
      </c>
      <c r="E159" s="318">
        <v>5440</v>
      </c>
      <c r="F159" s="67">
        <f t="shared" si="6"/>
        <v>5440</v>
      </c>
      <c r="G159" s="67">
        <f t="shared" si="5"/>
        <v>65280</v>
      </c>
    </row>
    <row r="160" spans="1:7" ht="38.25" customHeight="1">
      <c r="A160" s="317" t="s">
        <v>1258</v>
      </c>
      <c r="B160" s="317" t="s">
        <v>1377</v>
      </c>
      <c r="C160" s="320"/>
      <c r="D160" s="65">
        <v>1</v>
      </c>
      <c r="E160" s="318">
        <v>5440</v>
      </c>
      <c r="F160" s="67">
        <f t="shared" si="6"/>
        <v>5440</v>
      </c>
      <c r="G160" s="67">
        <f t="shared" si="5"/>
        <v>65280</v>
      </c>
    </row>
    <row r="161" spans="1:7" ht="38.25" customHeight="1">
      <c r="A161" s="317" t="s">
        <v>1258</v>
      </c>
      <c r="B161" s="317" t="s">
        <v>1377</v>
      </c>
      <c r="C161" s="320"/>
      <c r="D161" s="65">
        <v>1</v>
      </c>
      <c r="E161" s="318">
        <v>5440</v>
      </c>
      <c r="F161" s="67">
        <f t="shared" si="6"/>
        <v>5440</v>
      </c>
      <c r="G161" s="67">
        <f t="shared" si="5"/>
        <v>65280</v>
      </c>
    </row>
    <row r="162" spans="1:7" ht="38.25" customHeight="1">
      <c r="A162" s="317" t="s">
        <v>1255</v>
      </c>
      <c r="B162" s="317" t="s">
        <v>1377</v>
      </c>
      <c r="C162" s="320"/>
      <c r="D162" s="65">
        <v>1</v>
      </c>
      <c r="E162" s="318">
        <v>5440</v>
      </c>
      <c r="F162" s="67">
        <f t="shared" si="6"/>
        <v>5440</v>
      </c>
      <c r="G162" s="67">
        <f t="shared" si="5"/>
        <v>65280</v>
      </c>
    </row>
    <row r="163" spans="1:7" ht="38.25" customHeight="1">
      <c r="A163" s="317" t="s">
        <v>1283</v>
      </c>
      <c r="B163" s="317" t="s">
        <v>1375</v>
      </c>
      <c r="C163" s="320"/>
      <c r="D163" s="65">
        <v>1</v>
      </c>
      <c r="E163" s="318">
        <v>5440</v>
      </c>
      <c r="F163" s="67">
        <f t="shared" si="6"/>
        <v>5440</v>
      </c>
      <c r="G163" s="67">
        <f t="shared" si="5"/>
        <v>65280</v>
      </c>
    </row>
    <row r="164" spans="1:7" ht="38.25" customHeight="1">
      <c r="A164" s="317" t="s">
        <v>1283</v>
      </c>
      <c r="B164" s="317" t="s">
        <v>1375</v>
      </c>
      <c r="C164" s="320"/>
      <c r="D164" s="65">
        <v>1</v>
      </c>
      <c r="E164" s="318">
        <v>5440</v>
      </c>
      <c r="F164" s="67">
        <f t="shared" si="6"/>
        <v>5440</v>
      </c>
      <c r="G164" s="67">
        <f t="shared" si="5"/>
        <v>65280</v>
      </c>
    </row>
    <row r="165" spans="1:7" ht="38.25" customHeight="1">
      <c r="A165" s="317" t="s">
        <v>1283</v>
      </c>
      <c r="B165" s="317" t="s">
        <v>1375</v>
      </c>
      <c r="C165" s="320"/>
      <c r="D165" s="65">
        <v>1</v>
      </c>
      <c r="E165" s="318">
        <v>5440</v>
      </c>
      <c r="F165" s="67">
        <f t="shared" si="6"/>
        <v>5440</v>
      </c>
      <c r="G165" s="67">
        <f t="shared" si="5"/>
        <v>65280</v>
      </c>
    </row>
    <row r="166" spans="1:7" ht="38.25" customHeight="1">
      <c r="A166" s="317" t="s">
        <v>1283</v>
      </c>
      <c r="B166" s="317" t="s">
        <v>1375</v>
      </c>
      <c r="C166" s="320"/>
      <c r="D166" s="65">
        <v>1</v>
      </c>
      <c r="E166" s="318">
        <v>5440</v>
      </c>
      <c r="F166" s="67">
        <f t="shared" si="6"/>
        <v>5440</v>
      </c>
      <c r="G166" s="67">
        <f t="shared" si="5"/>
        <v>65280</v>
      </c>
    </row>
    <row r="167" spans="1:7" ht="38.25" customHeight="1">
      <c r="A167" s="317" t="s">
        <v>1280</v>
      </c>
      <c r="B167" s="317" t="s">
        <v>1380</v>
      </c>
      <c r="C167" s="320"/>
      <c r="D167" s="65">
        <v>1</v>
      </c>
      <c r="E167" s="318">
        <v>5481</v>
      </c>
      <c r="F167" s="67">
        <f t="shared" si="6"/>
        <v>5481</v>
      </c>
      <c r="G167" s="67">
        <f t="shared" si="5"/>
        <v>65772</v>
      </c>
    </row>
    <row r="168" spans="1:7" ht="38.25" customHeight="1">
      <c r="A168" s="317" t="s">
        <v>1284</v>
      </c>
      <c r="B168" s="317" t="s">
        <v>1375</v>
      </c>
      <c r="C168" s="320"/>
      <c r="D168" s="65">
        <v>1</v>
      </c>
      <c r="E168" s="318">
        <v>5598</v>
      </c>
      <c r="F168" s="67">
        <f t="shared" si="6"/>
        <v>5598</v>
      </c>
      <c r="G168" s="67">
        <f t="shared" si="5"/>
        <v>67176</v>
      </c>
    </row>
    <row r="169" spans="1:7" ht="38.25" customHeight="1">
      <c r="A169" s="317" t="s">
        <v>1285</v>
      </c>
      <c r="B169" s="317" t="s">
        <v>1375</v>
      </c>
      <c r="C169" s="320"/>
      <c r="D169" s="65">
        <v>1</v>
      </c>
      <c r="E169" s="318">
        <v>5598</v>
      </c>
      <c r="F169" s="67">
        <f t="shared" si="6"/>
        <v>5598</v>
      </c>
      <c r="G169" s="67">
        <f t="shared" si="5"/>
        <v>67176</v>
      </c>
    </row>
    <row r="170" spans="1:7" ht="38.25" customHeight="1">
      <c r="A170" s="317" t="s">
        <v>1285</v>
      </c>
      <c r="B170" s="317" t="s">
        <v>1375</v>
      </c>
      <c r="C170" s="320"/>
      <c r="D170" s="65">
        <v>1</v>
      </c>
      <c r="E170" s="318">
        <v>5598</v>
      </c>
      <c r="F170" s="67">
        <f t="shared" si="6"/>
        <v>5598</v>
      </c>
      <c r="G170" s="67">
        <f t="shared" si="5"/>
        <v>67176</v>
      </c>
    </row>
    <row r="171" spans="1:7" ht="38.25" customHeight="1">
      <c r="A171" s="317" t="s">
        <v>1285</v>
      </c>
      <c r="B171" s="317" t="s">
        <v>1375</v>
      </c>
      <c r="C171" s="320"/>
      <c r="D171" s="65">
        <v>1</v>
      </c>
      <c r="E171" s="318">
        <v>5598</v>
      </c>
      <c r="F171" s="67">
        <f t="shared" si="6"/>
        <v>5598</v>
      </c>
      <c r="G171" s="67">
        <f t="shared" si="5"/>
        <v>67176</v>
      </c>
    </row>
    <row r="172" spans="1:7" ht="38.25" customHeight="1">
      <c r="A172" s="317" t="s">
        <v>1284</v>
      </c>
      <c r="B172" s="317" t="s">
        <v>1375</v>
      </c>
      <c r="C172" s="320"/>
      <c r="D172" s="65">
        <v>1</v>
      </c>
      <c r="E172" s="318">
        <v>5598</v>
      </c>
      <c r="F172" s="67">
        <f t="shared" si="6"/>
        <v>5598</v>
      </c>
      <c r="G172" s="67">
        <f t="shared" si="5"/>
        <v>67176</v>
      </c>
    </row>
    <row r="173" spans="1:7" ht="38.25" customHeight="1">
      <c r="A173" s="317" t="s">
        <v>1284</v>
      </c>
      <c r="B173" s="317" t="s">
        <v>1375</v>
      </c>
      <c r="C173" s="320"/>
      <c r="D173" s="65">
        <v>1</v>
      </c>
      <c r="E173" s="318">
        <v>5598</v>
      </c>
      <c r="F173" s="67">
        <f t="shared" si="6"/>
        <v>5598</v>
      </c>
      <c r="G173" s="67">
        <f t="shared" si="5"/>
        <v>67176</v>
      </c>
    </row>
    <row r="174" spans="1:7" ht="38.25" customHeight="1">
      <c r="A174" s="317" t="s">
        <v>1286</v>
      </c>
      <c r="B174" s="317" t="s">
        <v>1376</v>
      </c>
      <c r="C174" s="320"/>
      <c r="D174" s="65">
        <v>1</v>
      </c>
      <c r="E174" s="318">
        <v>5598</v>
      </c>
      <c r="F174" s="67">
        <f t="shared" si="6"/>
        <v>5598</v>
      </c>
      <c r="G174" s="67">
        <f t="shared" si="5"/>
        <v>67176</v>
      </c>
    </row>
    <row r="175" spans="1:7" ht="38.25" customHeight="1">
      <c r="A175" s="317" t="s">
        <v>1286</v>
      </c>
      <c r="B175" s="317" t="s">
        <v>1376</v>
      </c>
      <c r="C175" s="320"/>
      <c r="D175" s="65">
        <v>1</v>
      </c>
      <c r="E175" s="318">
        <v>5598</v>
      </c>
      <c r="F175" s="67">
        <f t="shared" si="6"/>
        <v>5598</v>
      </c>
      <c r="G175" s="67">
        <f t="shared" si="5"/>
        <v>67176</v>
      </c>
    </row>
    <row r="176" spans="1:7" ht="38.25" customHeight="1">
      <c r="A176" s="317" t="s">
        <v>1286</v>
      </c>
      <c r="B176" s="317" t="s">
        <v>1376</v>
      </c>
      <c r="C176" s="320"/>
      <c r="D176" s="65">
        <v>1</v>
      </c>
      <c r="E176" s="318">
        <v>5598</v>
      </c>
      <c r="F176" s="67">
        <f t="shared" si="6"/>
        <v>5598</v>
      </c>
      <c r="G176" s="67">
        <f t="shared" si="5"/>
        <v>67176</v>
      </c>
    </row>
    <row r="177" spans="1:7" ht="38.25" customHeight="1">
      <c r="A177" s="317" t="s">
        <v>1286</v>
      </c>
      <c r="B177" s="317" t="s">
        <v>1376</v>
      </c>
      <c r="C177" s="320"/>
      <c r="D177" s="65">
        <v>1</v>
      </c>
      <c r="E177" s="318">
        <v>5598</v>
      </c>
      <c r="F177" s="67">
        <f t="shared" si="6"/>
        <v>5598</v>
      </c>
      <c r="G177" s="67">
        <f t="shared" si="5"/>
        <v>67176</v>
      </c>
    </row>
    <row r="178" spans="1:7" ht="38.25" customHeight="1">
      <c r="A178" s="317" t="s">
        <v>1286</v>
      </c>
      <c r="B178" s="317" t="s">
        <v>1376</v>
      </c>
      <c r="C178" s="320"/>
      <c r="D178" s="65">
        <v>1</v>
      </c>
      <c r="E178" s="318">
        <v>5598</v>
      </c>
      <c r="F178" s="67">
        <f t="shared" si="6"/>
        <v>5598</v>
      </c>
      <c r="G178" s="67">
        <f t="shared" si="5"/>
        <v>67176</v>
      </c>
    </row>
    <row r="179" spans="1:7" ht="38.25" customHeight="1">
      <c r="A179" s="317" t="s">
        <v>1286</v>
      </c>
      <c r="B179" s="317" t="s">
        <v>1376</v>
      </c>
      <c r="C179" s="320"/>
      <c r="D179" s="65">
        <v>1</v>
      </c>
      <c r="E179" s="318">
        <v>5598</v>
      </c>
      <c r="F179" s="67">
        <f t="shared" si="6"/>
        <v>5598</v>
      </c>
      <c r="G179" s="67">
        <f t="shared" si="5"/>
        <v>67176</v>
      </c>
    </row>
    <row r="180" spans="1:7" ht="38.25" customHeight="1">
      <c r="A180" s="317" t="s">
        <v>1286</v>
      </c>
      <c r="B180" s="317" t="s">
        <v>1376</v>
      </c>
      <c r="C180" s="320"/>
      <c r="D180" s="65">
        <v>1</v>
      </c>
      <c r="E180" s="318">
        <v>5600</v>
      </c>
      <c r="F180" s="67">
        <f t="shared" si="6"/>
        <v>5600</v>
      </c>
      <c r="G180" s="67">
        <f t="shared" si="5"/>
        <v>67200</v>
      </c>
    </row>
    <row r="181" spans="1:7" ht="38.25" customHeight="1">
      <c r="A181" s="317" t="s">
        <v>1255</v>
      </c>
      <c r="B181" s="317" t="s">
        <v>1389</v>
      </c>
      <c r="C181" s="320"/>
      <c r="D181" s="65">
        <v>1</v>
      </c>
      <c r="E181" s="318">
        <v>5665</v>
      </c>
      <c r="F181" s="67">
        <f t="shared" si="6"/>
        <v>5665</v>
      </c>
      <c r="G181" s="67">
        <f t="shared" si="5"/>
        <v>67980</v>
      </c>
    </row>
    <row r="182" spans="1:7" ht="38.25" customHeight="1">
      <c r="A182" s="317" t="s">
        <v>1287</v>
      </c>
      <c r="B182" s="317" t="s">
        <v>1390</v>
      </c>
      <c r="C182" s="320"/>
      <c r="D182" s="65">
        <v>1</v>
      </c>
      <c r="E182" s="318">
        <v>5702</v>
      </c>
      <c r="F182" s="67">
        <f t="shared" si="6"/>
        <v>5702</v>
      </c>
      <c r="G182" s="67">
        <f t="shared" si="5"/>
        <v>68424</v>
      </c>
    </row>
    <row r="183" spans="1:7" ht="38.25" customHeight="1">
      <c r="A183" s="317" t="s">
        <v>1288</v>
      </c>
      <c r="B183" s="317" t="s">
        <v>1391</v>
      </c>
      <c r="C183" s="320"/>
      <c r="D183" s="65">
        <v>1</v>
      </c>
      <c r="E183" s="318">
        <v>5702</v>
      </c>
      <c r="F183" s="67">
        <f t="shared" si="6"/>
        <v>5702</v>
      </c>
      <c r="G183" s="67">
        <f t="shared" si="5"/>
        <v>68424</v>
      </c>
    </row>
    <row r="184" spans="1:7" ht="38.25" customHeight="1">
      <c r="A184" s="317" t="s">
        <v>1255</v>
      </c>
      <c r="B184" s="317" t="s">
        <v>1392</v>
      </c>
      <c r="C184" s="320"/>
      <c r="D184" s="65">
        <v>1</v>
      </c>
      <c r="E184" s="318">
        <v>5707</v>
      </c>
      <c r="F184" s="67">
        <f t="shared" si="6"/>
        <v>5707</v>
      </c>
      <c r="G184" s="67">
        <f t="shared" si="5"/>
        <v>68484</v>
      </c>
    </row>
    <row r="185" spans="1:7" ht="38.25" customHeight="1">
      <c r="A185" s="317" t="s">
        <v>1287</v>
      </c>
      <c r="B185" s="317" t="s">
        <v>1378</v>
      </c>
      <c r="C185" s="320"/>
      <c r="D185" s="65">
        <v>1</v>
      </c>
      <c r="E185" s="318">
        <v>5851</v>
      </c>
      <c r="F185" s="67">
        <f t="shared" si="6"/>
        <v>5851</v>
      </c>
      <c r="G185" s="67">
        <f t="shared" si="5"/>
        <v>70212</v>
      </c>
    </row>
    <row r="186" spans="1:7" ht="38.25" customHeight="1">
      <c r="A186" s="317" t="s">
        <v>1283</v>
      </c>
      <c r="B186" s="317" t="s">
        <v>1375</v>
      </c>
      <c r="C186" s="320"/>
      <c r="D186" s="65">
        <v>1</v>
      </c>
      <c r="E186" s="318">
        <v>5927</v>
      </c>
      <c r="F186" s="67">
        <f t="shared" si="6"/>
        <v>5927</v>
      </c>
      <c r="G186" s="67">
        <f t="shared" si="5"/>
        <v>71124</v>
      </c>
    </row>
    <row r="187" spans="1:7" ht="38.25" customHeight="1">
      <c r="A187" s="317" t="s">
        <v>1286</v>
      </c>
      <c r="B187" s="317" t="s">
        <v>1375</v>
      </c>
      <c r="C187" s="320"/>
      <c r="D187" s="65">
        <v>1</v>
      </c>
      <c r="E187" s="318">
        <v>5927</v>
      </c>
      <c r="F187" s="67">
        <f t="shared" si="6"/>
        <v>5927</v>
      </c>
      <c r="G187" s="67">
        <f t="shared" si="5"/>
        <v>71124</v>
      </c>
    </row>
    <row r="188" spans="1:7" ht="38.25" customHeight="1">
      <c r="A188" s="317" t="s">
        <v>1286</v>
      </c>
      <c r="B188" s="317" t="s">
        <v>1375</v>
      </c>
      <c r="C188" s="320"/>
      <c r="D188" s="65">
        <v>1</v>
      </c>
      <c r="E188" s="318">
        <v>5927</v>
      </c>
      <c r="F188" s="67">
        <f t="shared" si="6"/>
        <v>5927</v>
      </c>
      <c r="G188" s="67">
        <f t="shared" si="5"/>
        <v>71124</v>
      </c>
    </row>
    <row r="189" spans="1:7" ht="38.25" customHeight="1">
      <c r="A189" s="317" t="s">
        <v>1286</v>
      </c>
      <c r="B189" s="317" t="s">
        <v>1375</v>
      </c>
      <c r="C189" s="320"/>
      <c r="D189" s="65">
        <v>1</v>
      </c>
      <c r="E189" s="318">
        <v>5927</v>
      </c>
      <c r="F189" s="67">
        <f t="shared" si="6"/>
        <v>5927</v>
      </c>
      <c r="G189" s="67">
        <f t="shared" si="5"/>
        <v>71124</v>
      </c>
    </row>
    <row r="190" spans="1:7" ht="38.25" customHeight="1">
      <c r="A190" s="317" t="s">
        <v>1286</v>
      </c>
      <c r="B190" s="317" t="s">
        <v>1375</v>
      </c>
      <c r="C190" s="320"/>
      <c r="D190" s="65">
        <v>1</v>
      </c>
      <c r="E190" s="318">
        <v>5927</v>
      </c>
      <c r="F190" s="67">
        <f t="shared" si="6"/>
        <v>5927</v>
      </c>
      <c r="G190" s="67">
        <f t="shared" si="5"/>
        <v>71124</v>
      </c>
    </row>
    <row r="191" spans="1:7" ht="38.25" customHeight="1">
      <c r="A191" s="317" t="s">
        <v>1286</v>
      </c>
      <c r="B191" s="317" t="s">
        <v>1375</v>
      </c>
      <c r="C191" s="320"/>
      <c r="D191" s="65">
        <v>1</v>
      </c>
      <c r="E191" s="318">
        <v>5927</v>
      </c>
      <c r="F191" s="67">
        <f t="shared" si="6"/>
        <v>5927</v>
      </c>
      <c r="G191" s="67">
        <f t="shared" si="5"/>
        <v>71124</v>
      </c>
    </row>
    <row r="192" spans="1:7" ht="38.25" customHeight="1">
      <c r="A192" s="317" t="s">
        <v>1283</v>
      </c>
      <c r="B192" s="317" t="s">
        <v>484</v>
      </c>
      <c r="C192" s="320"/>
      <c r="D192" s="65">
        <v>1</v>
      </c>
      <c r="E192" s="318">
        <v>5927</v>
      </c>
      <c r="F192" s="67">
        <f t="shared" si="6"/>
        <v>5927</v>
      </c>
      <c r="G192" s="67">
        <f t="shared" si="5"/>
        <v>71124</v>
      </c>
    </row>
    <row r="193" spans="1:7" ht="38.25" customHeight="1">
      <c r="A193" s="317" t="s">
        <v>1289</v>
      </c>
      <c r="B193" s="317" t="s">
        <v>1393</v>
      </c>
      <c r="C193" s="320"/>
      <c r="D193" s="65">
        <v>1</v>
      </c>
      <c r="E193" s="318">
        <v>5946</v>
      </c>
      <c r="F193" s="67">
        <f t="shared" si="6"/>
        <v>5946</v>
      </c>
      <c r="G193" s="67">
        <f t="shared" si="5"/>
        <v>71352</v>
      </c>
    </row>
    <row r="194" spans="1:7" ht="38.25" customHeight="1">
      <c r="A194" s="317" t="s">
        <v>1289</v>
      </c>
      <c r="B194" s="317" t="s">
        <v>1393</v>
      </c>
      <c r="C194" s="320"/>
      <c r="D194" s="65">
        <v>1</v>
      </c>
      <c r="E194" s="318">
        <v>5946</v>
      </c>
      <c r="F194" s="67">
        <f t="shared" si="6"/>
        <v>5946</v>
      </c>
      <c r="G194" s="67">
        <f t="shared" si="5"/>
        <v>71352</v>
      </c>
    </row>
    <row r="195" spans="1:7" ht="38.25" customHeight="1">
      <c r="A195" s="317" t="s">
        <v>1289</v>
      </c>
      <c r="B195" s="317" t="s">
        <v>1393</v>
      </c>
      <c r="C195" s="320"/>
      <c r="D195" s="65">
        <v>1</v>
      </c>
      <c r="E195" s="318">
        <v>5946</v>
      </c>
      <c r="F195" s="67">
        <f t="shared" si="6"/>
        <v>5946</v>
      </c>
      <c r="G195" s="67">
        <f t="shared" ref="G195:G258" si="7">F195*12</f>
        <v>71352</v>
      </c>
    </row>
    <row r="196" spans="1:7" ht="38.25" customHeight="1">
      <c r="A196" s="317" t="s">
        <v>1289</v>
      </c>
      <c r="B196" s="317" t="s">
        <v>1393</v>
      </c>
      <c r="C196" s="320"/>
      <c r="D196" s="65">
        <v>1</v>
      </c>
      <c r="E196" s="318">
        <v>5946</v>
      </c>
      <c r="F196" s="67">
        <f t="shared" si="6"/>
        <v>5946</v>
      </c>
      <c r="G196" s="67">
        <f t="shared" si="7"/>
        <v>71352</v>
      </c>
    </row>
    <row r="197" spans="1:7" ht="38.25" customHeight="1">
      <c r="A197" s="317" t="s">
        <v>1289</v>
      </c>
      <c r="B197" s="317" t="s">
        <v>1393</v>
      </c>
      <c r="C197" s="320"/>
      <c r="D197" s="65">
        <v>1</v>
      </c>
      <c r="E197" s="318">
        <v>5946</v>
      </c>
      <c r="F197" s="67">
        <f t="shared" si="6"/>
        <v>5946</v>
      </c>
      <c r="G197" s="67">
        <f t="shared" si="7"/>
        <v>71352</v>
      </c>
    </row>
    <row r="198" spans="1:7" ht="38.25" customHeight="1">
      <c r="A198" s="317" t="s">
        <v>1289</v>
      </c>
      <c r="B198" s="317" t="s">
        <v>1393</v>
      </c>
      <c r="C198" s="320"/>
      <c r="D198" s="65">
        <v>1</v>
      </c>
      <c r="E198" s="318">
        <v>5946</v>
      </c>
      <c r="F198" s="67">
        <f t="shared" si="6"/>
        <v>5946</v>
      </c>
      <c r="G198" s="67">
        <f t="shared" si="7"/>
        <v>71352</v>
      </c>
    </row>
    <row r="199" spans="1:7" ht="38.25" customHeight="1">
      <c r="A199" s="317" t="s">
        <v>1289</v>
      </c>
      <c r="B199" s="317" t="s">
        <v>1393</v>
      </c>
      <c r="C199" s="320"/>
      <c r="D199" s="65">
        <v>1</v>
      </c>
      <c r="E199" s="318">
        <v>5946</v>
      </c>
      <c r="F199" s="67">
        <f t="shared" si="6"/>
        <v>5946</v>
      </c>
      <c r="G199" s="67">
        <f t="shared" si="7"/>
        <v>71352</v>
      </c>
    </row>
    <row r="200" spans="1:7" ht="38.25" customHeight="1">
      <c r="A200" s="317" t="s">
        <v>1289</v>
      </c>
      <c r="B200" s="317" t="s">
        <v>1393</v>
      </c>
      <c r="C200" s="320"/>
      <c r="D200" s="65">
        <v>1</v>
      </c>
      <c r="E200" s="318">
        <v>5946</v>
      </c>
      <c r="F200" s="67">
        <f t="shared" si="6"/>
        <v>5946</v>
      </c>
      <c r="G200" s="67">
        <f t="shared" si="7"/>
        <v>71352</v>
      </c>
    </row>
    <row r="201" spans="1:7" ht="38.25" customHeight="1">
      <c r="A201" s="317" t="s">
        <v>1289</v>
      </c>
      <c r="B201" s="317" t="s">
        <v>1393</v>
      </c>
      <c r="C201" s="320"/>
      <c r="D201" s="65">
        <v>1</v>
      </c>
      <c r="E201" s="318">
        <v>5946</v>
      </c>
      <c r="F201" s="67">
        <f t="shared" si="6"/>
        <v>5946</v>
      </c>
      <c r="G201" s="67">
        <f t="shared" si="7"/>
        <v>71352</v>
      </c>
    </row>
    <row r="202" spans="1:7" ht="38.25" customHeight="1">
      <c r="A202" s="317" t="s">
        <v>1289</v>
      </c>
      <c r="B202" s="317" t="s">
        <v>1393</v>
      </c>
      <c r="C202" s="320"/>
      <c r="D202" s="65">
        <v>1</v>
      </c>
      <c r="E202" s="318">
        <v>5946</v>
      </c>
      <c r="F202" s="67">
        <f t="shared" si="6"/>
        <v>5946</v>
      </c>
      <c r="G202" s="67">
        <f t="shared" si="7"/>
        <v>71352</v>
      </c>
    </row>
    <row r="203" spans="1:7" ht="38.25" customHeight="1">
      <c r="A203" s="317" t="s">
        <v>1289</v>
      </c>
      <c r="B203" s="317" t="s">
        <v>1393</v>
      </c>
      <c r="C203" s="320"/>
      <c r="D203" s="65">
        <v>1</v>
      </c>
      <c r="E203" s="318">
        <v>5946</v>
      </c>
      <c r="F203" s="67">
        <f t="shared" ref="F203:F266" si="8">D203*E203</f>
        <v>5946</v>
      </c>
      <c r="G203" s="67">
        <f t="shared" si="7"/>
        <v>71352</v>
      </c>
    </row>
    <row r="204" spans="1:7" ht="38.25" customHeight="1">
      <c r="A204" s="317" t="s">
        <v>1289</v>
      </c>
      <c r="B204" s="317" t="s">
        <v>1393</v>
      </c>
      <c r="C204" s="320"/>
      <c r="D204" s="65">
        <v>1</v>
      </c>
      <c r="E204" s="318">
        <v>5946</v>
      </c>
      <c r="F204" s="67">
        <f t="shared" si="8"/>
        <v>5946</v>
      </c>
      <c r="G204" s="67">
        <f t="shared" si="7"/>
        <v>71352</v>
      </c>
    </row>
    <row r="205" spans="1:7" ht="38.25" customHeight="1">
      <c r="A205" s="317" t="s">
        <v>1289</v>
      </c>
      <c r="B205" s="317" t="s">
        <v>1393</v>
      </c>
      <c r="C205" s="320"/>
      <c r="D205" s="65">
        <v>1</v>
      </c>
      <c r="E205" s="318">
        <v>5888</v>
      </c>
      <c r="F205" s="67">
        <f t="shared" si="8"/>
        <v>5888</v>
      </c>
      <c r="G205" s="67">
        <f t="shared" si="7"/>
        <v>70656</v>
      </c>
    </row>
    <row r="206" spans="1:7" ht="38.25" customHeight="1">
      <c r="A206" s="317" t="s">
        <v>1279</v>
      </c>
      <c r="B206" s="317" t="s">
        <v>1394</v>
      </c>
      <c r="C206" s="320"/>
      <c r="D206" s="65">
        <v>1</v>
      </c>
      <c r="E206" s="318">
        <v>6045</v>
      </c>
      <c r="F206" s="67">
        <f t="shared" si="8"/>
        <v>6045</v>
      </c>
      <c r="G206" s="67">
        <f t="shared" si="7"/>
        <v>72540</v>
      </c>
    </row>
    <row r="207" spans="1:7" ht="38.25" customHeight="1">
      <c r="A207" s="317" t="s">
        <v>1255</v>
      </c>
      <c r="B207" s="317" t="s">
        <v>484</v>
      </c>
      <c r="C207" s="320"/>
      <c r="D207" s="65">
        <v>1</v>
      </c>
      <c r="E207" s="318">
        <v>6045</v>
      </c>
      <c r="F207" s="67">
        <f t="shared" si="8"/>
        <v>6045</v>
      </c>
      <c r="G207" s="67">
        <f t="shared" si="7"/>
        <v>72540</v>
      </c>
    </row>
    <row r="208" spans="1:7" ht="38.25" customHeight="1">
      <c r="A208" s="317" t="s">
        <v>1255</v>
      </c>
      <c r="B208" s="317" t="s">
        <v>89</v>
      </c>
      <c r="C208" s="320"/>
      <c r="D208" s="65">
        <v>1</v>
      </c>
      <c r="E208" s="318">
        <v>6060</v>
      </c>
      <c r="F208" s="67">
        <f t="shared" si="8"/>
        <v>6060</v>
      </c>
      <c r="G208" s="67">
        <f t="shared" si="7"/>
        <v>72720</v>
      </c>
    </row>
    <row r="209" spans="1:7" ht="38.25" customHeight="1">
      <c r="A209" s="317" t="s">
        <v>1255</v>
      </c>
      <c r="B209" s="317" t="s">
        <v>484</v>
      </c>
      <c r="C209" s="320"/>
      <c r="D209" s="65">
        <v>1</v>
      </c>
      <c r="E209" s="318">
        <v>6093</v>
      </c>
      <c r="F209" s="67">
        <f t="shared" si="8"/>
        <v>6093</v>
      </c>
      <c r="G209" s="67">
        <f t="shared" si="7"/>
        <v>73116</v>
      </c>
    </row>
    <row r="210" spans="1:7" ht="38.25" customHeight="1">
      <c r="A210" s="317" t="s">
        <v>1279</v>
      </c>
      <c r="B210" s="317" t="s">
        <v>1374</v>
      </c>
      <c r="C210" s="320"/>
      <c r="D210" s="65">
        <v>1</v>
      </c>
      <c r="E210" s="318">
        <v>6103</v>
      </c>
      <c r="F210" s="67">
        <f t="shared" si="8"/>
        <v>6103</v>
      </c>
      <c r="G210" s="67">
        <f t="shared" si="7"/>
        <v>73236</v>
      </c>
    </row>
    <row r="211" spans="1:7" ht="38.25" customHeight="1">
      <c r="A211" s="317" t="s">
        <v>1283</v>
      </c>
      <c r="B211" s="317" t="s">
        <v>1377</v>
      </c>
      <c r="C211" s="320"/>
      <c r="D211" s="65">
        <v>1</v>
      </c>
      <c r="E211" s="318">
        <v>6163</v>
      </c>
      <c r="F211" s="67">
        <f t="shared" si="8"/>
        <v>6163</v>
      </c>
      <c r="G211" s="67">
        <f t="shared" si="7"/>
        <v>73956</v>
      </c>
    </row>
    <row r="212" spans="1:7" ht="38.25" customHeight="1">
      <c r="A212" s="317" t="s">
        <v>1290</v>
      </c>
      <c r="B212" s="317" t="s">
        <v>1377</v>
      </c>
      <c r="C212" s="320"/>
      <c r="D212" s="65">
        <v>1</v>
      </c>
      <c r="E212" s="318">
        <v>6163</v>
      </c>
      <c r="F212" s="67">
        <f t="shared" si="8"/>
        <v>6163</v>
      </c>
      <c r="G212" s="67">
        <f t="shared" si="7"/>
        <v>73956</v>
      </c>
    </row>
    <row r="213" spans="1:7" ht="38.25" customHeight="1">
      <c r="A213" s="317" t="s">
        <v>1283</v>
      </c>
      <c r="B213" s="317" t="s">
        <v>1377</v>
      </c>
      <c r="C213" s="320"/>
      <c r="D213" s="65">
        <v>1</v>
      </c>
      <c r="E213" s="318">
        <v>6165</v>
      </c>
      <c r="F213" s="67">
        <f t="shared" si="8"/>
        <v>6165</v>
      </c>
      <c r="G213" s="67">
        <f t="shared" si="7"/>
        <v>73980</v>
      </c>
    </row>
    <row r="214" spans="1:7" ht="38.25" customHeight="1">
      <c r="A214" s="317" t="s">
        <v>1254</v>
      </c>
      <c r="B214" s="317" t="s">
        <v>1374</v>
      </c>
      <c r="C214" s="320"/>
      <c r="D214" s="65">
        <v>1</v>
      </c>
      <c r="E214" s="318">
        <v>6165</v>
      </c>
      <c r="F214" s="67">
        <f t="shared" si="8"/>
        <v>6165</v>
      </c>
      <c r="G214" s="67">
        <f t="shared" si="7"/>
        <v>73980</v>
      </c>
    </row>
    <row r="215" spans="1:7" ht="38.25" customHeight="1">
      <c r="A215" s="317" t="s">
        <v>1254</v>
      </c>
      <c r="B215" s="317" t="s">
        <v>1374</v>
      </c>
      <c r="C215" s="320"/>
      <c r="D215" s="65">
        <v>1</v>
      </c>
      <c r="E215" s="318">
        <v>6165</v>
      </c>
      <c r="F215" s="67">
        <f t="shared" si="8"/>
        <v>6165</v>
      </c>
      <c r="G215" s="67">
        <f t="shared" si="7"/>
        <v>73980</v>
      </c>
    </row>
    <row r="216" spans="1:7" ht="38.25" customHeight="1">
      <c r="A216" s="317" t="s">
        <v>1291</v>
      </c>
      <c r="B216" s="317" t="s">
        <v>1374</v>
      </c>
      <c r="C216" s="320"/>
      <c r="D216" s="65">
        <v>1</v>
      </c>
      <c r="E216" s="318">
        <v>6180</v>
      </c>
      <c r="F216" s="67">
        <f t="shared" si="8"/>
        <v>6180</v>
      </c>
      <c r="G216" s="67">
        <f t="shared" si="7"/>
        <v>74160</v>
      </c>
    </row>
    <row r="217" spans="1:7" ht="38.25" customHeight="1">
      <c r="A217" s="317" t="s">
        <v>1255</v>
      </c>
      <c r="B217" s="317" t="s">
        <v>1374</v>
      </c>
      <c r="C217" s="320"/>
      <c r="D217" s="65">
        <v>1</v>
      </c>
      <c r="E217" s="318">
        <v>6180</v>
      </c>
      <c r="F217" s="67">
        <f t="shared" si="8"/>
        <v>6180</v>
      </c>
      <c r="G217" s="67">
        <f t="shared" si="7"/>
        <v>74160</v>
      </c>
    </row>
    <row r="218" spans="1:7" ht="38.25" customHeight="1">
      <c r="A218" s="317" t="s">
        <v>1292</v>
      </c>
      <c r="B218" s="317" t="s">
        <v>1395</v>
      </c>
      <c r="C218" s="320"/>
      <c r="D218" s="65">
        <v>1</v>
      </c>
      <c r="E218" s="318">
        <v>6180</v>
      </c>
      <c r="F218" s="67">
        <f t="shared" si="8"/>
        <v>6180</v>
      </c>
      <c r="G218" s="67">
        <f t="shared" si="7"/>
        <v>74160</v>
      </c>
    </row>
    <row r="219" spans="1:7" ht="38.25" customHeight="1">
      <c r="A219" s="317" t="s">
        <v>1293</v>
      </c>
      <c r="B219" s="317" t="s">
        <v>484</v>
      </c>
      <c r="C219" s="320"/>
      <c r="D219" s="65">
        <v>1</v>
      </c>
      <c r="E219" s="318">
        <v>6180</v>
      </c>
      <c r="F219" s="67">
        <f t="shared" si="8"/>
        <v>6180</v>
      </c>
      <c r="G219" s="67">
        <f t="shared" si="7"/>
        <v>74160</v>
      </c>
    </row>
    <row r="220" spans="1:7" ht="38.25" customHeight="1">
      <c r="A220" s="317" t="s">
        <v>1287</v>
      </c>
      <c r="B220" s="317" t="s">
        <v>1396</v>
      </c>
      <c r="C220" s="320"/>
      <c r="D220" s="65">
        <v>1</v>
      </c>
      <c r="E220" s="318">
        <v>6164</v>
      </c>
      <c r="F220" s="67">
        <f t="shared" si="8"/>
        <v>6164</v>
      </c>
      <c r="G220" s="67">
        <f t="shared" si="7"/>
        <v>73968</v>
      </c>
    </row>
    <row r="221" spans="1:7" ht="38.25" customHeight="1">
      <c r="A221" s="317" t="s">
        <v>1255</v>
      </c>
      <c r="B221" s="317" t="s">
        <v>1375</v>
      </c>
      <c r="C221" s="320"/>
      <c r="D221" s="65">
        <v>1</v>
      </c>
      <c r="E221" s="318">
        <v>6169</v>
      </c>
      <c r="F221" s="67">
        <f t="shared" si="8"/>
        <v>6169</v>
      </c>
      <c r="G221" s="67">
        <f t="shared" si="7"/>
        <v>74028</v>
      </c>
    </row>
    <row r="222" spans="1:7" ht="38.25" customHeight="1">
      <c r="A222" s="317" t="s">
        <v>1279</v>
      </c>
      <c r="B222" s="317" t="s">
        <v>1397</v>
      </c>
      <c r="C222" s="320"/>
      <c r="D222" s="65">
        <v>1</v>
      </c>
      <c r="E222" s="318">
        <v>6169</v>
      </c>
      <c r="F222" s="67">
        <f t="shared" si="8"/>
        <v>6169</v>
      </c>
      <c r="G222" s="67">
        <f t="shared" si="7"/>
        <v>74028</v>
      </c>
    </row>
    <row r="223" spans="1:7" ht="38.25" customHeight="1">
      <c r="A223" s="317" t="s">
        <v>1294</v>
      </c>
      <c r="B223" s="317" t="s">
        <v>1397</v>
      </c>
      <c r="C223" s="320"/>
      <c r="D223" s="65">
        <v>1</v>
      </c>
      <c r="E223" s="318">
        <v>6169</v>
      </c>
      <c r="F223" s="67">
        <f t="shared" si="8"/>
        <v>6169</v>
      </c>
      <c r="G223" s="67">
        <f t="shared" si="7"/>
        <v>74028</v>
      </c>
    </row>
    <row r="224" spans="1:7" ht="38.25" customHeight="1">
      <c r="A224" s="317" t="s">
        <v>1295</v>
      </c>
      <c r="B224" s="317" t="s">
        <v>1397</v>
      </c>
      <c r="C224" s="320"/>
      <c r="D224" s="65">
        <v>1</v>
      </c>
      <c r="E224" s="318">
        <v>6169</v>
      </c>
      <c r="F224" s="67">
        <f t="shared" si="8"/>
        <v>6169</v>
      </c>
      <c r="G224" s="67">
        <f t="shared" si="7"/>
        <v>74028</v>
      </c>
    </row>
    <row r="225" spans="1:7" ht="38.25" customHeight="1">
      <c r="A225" s="317" t="s">
        <v>1294</v>
      </c>
      <c r="B225" s="317" t="s">
        <v>1397</v>
      </c>
      <c r="C225" s="320"/>
      <c r="D225" s="65">
        <v>1</v>
      </c>
      <c r="E225" s="318">
        <v>6169</v>
      </c>
      <c r="F225" s="67">
        <f t="shared" si="8"/>
        <v>6169</v>
      </c>
      <c r="G225" s="67">
        <f t="shared" si="7"/>
        <v>74028</v>
      </c>
    </row>
    <row r="226" spans="1:7" ht="38.25" customHeight="1">
      <c r="A226" s="317" t="s">
        <v>1294</v>
      </c>
      <c r="B226" s="317" t="s">
        <v>1397</v>
      </c>
      <c r="C226" s="320"/>
      <c r="D226" s="65">
        <v>1</v>
      </c>
      <c r="E226" s="318">
        <v>6169</v>
      </c>
      <c r="F226" s="67">
        <f t="shared" si="8"/>
        <v>6169</v>
      </c>
      <c r="G226" s="67">
        <f t="shared" si="7"/>
        <v>74028</v>
      </c>
    </row>
    <row r="227" spans="1:7" ht="38.25" customHeight="1">
      <c r="A227" s="317" t="s">
        <v>1295</v>
      </c>
      <c r="B227" s="317" t="s">
        <v>1397</v>
      </c>
      <c r="C227" s="320"/>
      <c r="D227" s="65">
        <v>1</v>
      </c>
      <c r="E227" s="318">
        <v>6169</v>
      </c>
      <c r="F227" s="67">
        <f t="shared" si="8"/>
        <v>6169</v>
      </c>
      <c r="G227" s="67">
        <f t="shared" si="7"/>
        <v>74028</v>
      </c>
    </row>
    <row r="228" spans="1:7" ht="38.25" customHeight="1">
      <c r="A228" s="317" t="s">
        <v>1279</v>
      </c>
      <c r="B228" s="317" t="s">
        <v>1397</v>
      </c>
      <c r="C228" s="320"/>
      <c r="D228" s="65">
        <v>1</v>
      </c>
      <c r="E228" s="318">
        <v>6169</v>
      </c>
      <c r="F228" s="67">
        <f t="shared" si="8"/>
        <v>6169</v>
      </c>
      <c r="G228" s="67">
        <f t="shared" si="7"/>
        <v>74028</v>
      </c>
    </row>
    <row r="229" spans="1:7" ht="38.25" customHeight="1">
      <c r="A229" s="317" t="s">
        <v>1294</v>
      </c>
      <c r="B229" s="317" t="s">
        <v>1397</v>
      </c>
      <c r="C229" s="320"/>
      <c r="D229" s="65">
        <v>1</v>
      </c>
      <c r="E229" s="318">
        <v>6169</v>
      </c>
      <c r="F229" s="67">
        <f t="shared" si="8"/>
        <v>6169</v>
      </c>
      <c r="G229" s="67">
        <f t="shared" si="7"/>
        <v>74028</v>
      </c>
    </row>
    <row r="230" spans="1:7" ht="38.25" customHeight="1">
      <c r="A230" s="317" t="s">
        <v>1294</v>
      </c>
      <c r="B230" s="317" t="s">
        <v>1397</v>
      </c>
      <c r="C230" s="320"/>
      <c r="D230" s="65">
        <v>1</v>
      </c>
      <c r="E230" s="318">
        <v>6169</v>
      </c>
      <c r="F230" s="67">
        <f t="shared" si="8"/>
        <v>6169</v>
      </c>
      <c r="G230" s="67">
        <f t="shared" si="7"/>
        <v>74028</v>
      </c>
    </row>
    <row r="231" spans="1:7" ht="38.25" customHeight="1">
      <c r="A231" s="317" t="s">
        <v>1294</v>
      </c>
      <c r="B231" s="317" t="s">
        <v>1397</v>
      </c>
      <c r="C231" s="320"/>
      <c r="D231" s="65">
        <v>1</v>
      </c>
      <c r="E231" s="318">
        <v>6169</v>
      </c>
      <c r="F231" s="67">
        <f t="shared" si="8"/>
        <v>6169</v>
      </c>
      <c r="G231" s="67">
        <f t="shared" si="7"/>
        <v>74028</v>
      </c>
    </row>
    <row r="232" spans="1:7" ht="38.25" customHeight="1">
      <c r="A232" s="317" t="s">
        <v>1294</v>
      </c>
      <c r="B232" s="317" t="s">
        <v>1397</v>
      </c>
      <c r="C232" s="320"/>
      <c r="D232" s="65">
        <v>1</v>
      </c>
      <c r="E232" s="318">
        <v>6169</v>
      </c>
      <c r="F232" s="67">
        <f t="shared" si="8"/>
        <v>6169</v>
      </c>
      <c r="G232" s="67">
        <f t="shared" si="7"/>
        <v>74028</v>
      </c>
    </row>
    <row r="233" spans="1:7" ht="38.25" customHeight="1">
      <c r="A233" s="317" t="s">
        <v>1295</v>
      </c>
      <c r="B233" s="317" t="s">
        <v>1397</v>
      </c>
      <c r="C233" s="320"/>
      <c r="D233" s="65">
        <v>1</v>
      </c>
      <c r="E233" s="318">
        <v>6169</v>
      </c>
      <c r="F233" s="67">
        <f t="shared" si="8"/>
        <v>6169</v>
      </c>
      <c r="G233" s="67">
        <f t="shared" si="7"/>
        <v>74028</v>
      </c>
    </row>
    <row r="234" spans="1:7" ht="38.25" customHeight="1">
      <c r="A234" s="317" t="s">
        <v>1295</v>
      </c>
      <c r="B234" s="317" t="s">
        <v>1397</v>
      </c>
      <c r="C234" s="320"/>
      <c r="D234" s="65">
        <v>1</v>
      </c>
      <c r="E234" s="318">
        <v>6169</v>
      </c>
      <c r="F234" s="67">
        <f t="shared" si="8"/>
        <v>6169</v>
      </c>
      <c r="G234" s="67">
        <f t="shared" si="7"/>
        <v>74028</v>
      </c>
    </row>
    <row r="235" spans="1:7" ht="38.25" customHeight="1">
      <c r="A235" s="317" t="s">
        <v>1295</v>
      </c>
      <c r="B235" s="317" t="s">
        <v>1397</v>
      </c>
      <c r="C235" s="320"/>
      <c r="D235" s="65">
        <v>1</v>
      </c>
      <c r="E235" s="318">
        <v>6169</v>
      </c>
      <c r="F235" s="67">
        <f t="shared" si="8"/>
        <v>6169</v>
      </c>
      <c r="G235" s="67">
        <f t="shared" si="7"/>
        <v>74028</v>
      </c>
    </row>
    <row r="236" spans="1:7" ht="38.25" customHeight="1">
      <c r="A236" s="317" t="s">
        <v>1296</v>
      </c>
      <c r="B236" s="317" t="s">
        <v>1397</v>
      </c>
      <c r="C236" s="320"/>
      <c r="D236" s="65">
        <v>1</v>
      </c>
      <c r="E236" s="318">
        <v>6169</v>
      </c>
      <c r="F236" s="67">
        <f t="shared" si="8"/>
        <v>6169</v>
      </c>
      <c r="G236" s="67">
        <f t="shared" si="7"/>
        <v>74028</v>
      </c>
    </row>
    <row r="237" spans="1:7" ht="38.25" customHeight="1">
      <c r="A237" s="317" t="s">
        <v>1294</v>
      </c>
      <c r="B237" s="317" t="s">
        <v>1397</v>
      </c>
      <c r="C237" s="320"/>
      <c r="D237" s="65">
        <v>1</v>
      </c>
      <c r="E237" s="318">
        <v>6169</v>
      </c>
      <c r="F237" s="67">
        <f t="shared" si="8"/>
        <v>6169</v>
      </c>
      <c r="G237" s="67">
        <f t="shared" si="7"/>
        <v>74028</v>
      </c>
    </row>
    <row r="238" spans="1:7" ht="38.25" customHeight="1">
      <c r="A238" s="317" t="s">
        <v>1295</v>
      </c>
      <c r="B238" s="317" t="s">
        <v>1397</v>
      </c>
      <c r="C238" s="320"/>
      <c r="D238" s="65">
        <v>1</v>
      </c>
      <c r="E238" s="318">
        <v>6169</v>
      </c>
      <c r="F238" s="67">
        <f t="shared" si="8"/>
        <v>6169</v>
      </c>
      <c r="G238" s="67">
        <f t="shared" si="7"/>
        <v>74028</v>
      </c>
    </row>
    <row r="239" spans="1:7" ht="38.25" customHeight="1">
      <c r="A239" s="317" t="s">
        <v>1295</v>
      </c>
      <c r="B239" s="317" t="s">
        <v>1397</v>
      </c>
      <c r="C239" s="320"/>
      <c r="D239" s="65">
        <v>1</v>
      </c>
      <c r="E239" s="318">
        <v>6169</v>
      </c>
      <c r="F239" s="67">
        <f t="shared" si="8"/>
        <v>6169</v>
      </c>
      <c r="G239" s="67">
        <f t="shared" si="7"/>
        <v>74028</v>
      </c>
    </row>
    <row r="240" spans="1:7" ht="38.25" customHeight="1">
      <c r="A240" s="317" t="s">
        <v>1294</v>
      </c>
      <c r="B240" s="317" t="s">
        <v>1397</v>
      </c>
      <c r="C240" s="320"/>
      <c r="D240" s="65">
        <v>1</v>
      </c>
      <c r="E240" s="318">
        <v>6169</v>
      </c>
      <c r="F240" s="67">
        <f t="shared" si="8"/>
        <v>6169</v>
      </c>
      <c r="G240" s="67">
        <f t="shared" si="7"/>
        <v>74028</v>
      </c>
    </row>
    <row r="241" spans="1:7" ht="38.25" customHeight="1">
      <c r="A241" s="317" t="s">
        <v>1295</v>
      </c>
      <c r="B241" s="317" t="s">
        <v>1397</v>
      </c>
      <c r="C241" s="320"/>
      <c r="D241" s="65">
        <v>1</v>
      </c>
      <c r="E241" s="318">
        <v>6169</v>
      </c>
      <c r="F241" s="67">
        <f t="shared" si="8"/>
        <v>6169</v>
      </c>
      <c r="G241" s="67">
        <f t="shared" si="7"/>
        <v>74028</v>
      </c>
    </row>
    <row r="242" spans="1:7" ht="38.25" customHeight="1">
      <c r="A242" s="317" t="s">
        <v>1295</v>
      </c>
      <c r="B242" s="317" t="s">
        <v>1397</v>
      </c>
      <c r="C242" s="320"/>
      <c r="D242" s="65">
        <v>1</v>
      </c>
      <c r="E242" s="318">
        <v>6169</v>
      </c>
      <c r="F242" s="67">
        <f t="shared" si="8"/>
        <v>6169</v>
      </c>
      <c r="G242" s="67">
        <f t="shared" si="7"/>
        <v>74028</v>
      </c>
    </row>
    <row r="243" spans="1:7" ht="38.25" customHeight="1">
      <c r="A243" s="317" t="s">
        <v>1295</v>
      </c>
      <c r="B243" s="317" t="s">
        <v>1397</v>
      </c>
      <c r="C243" s="320"/>
      <c r="D243" s="65">
        <v>1</v>
      </c>
      <c r="E243" s="318">
        <v>6169</v>
      </c>
      <c r="F243" s="67">
        <f t="shared" si="8"/>
        <v>6169</v>
      </c>
      <c r="G243" s="67">
        <f t="shared" si="7"/>
        <v>74028</v>
      </c>
    </row>
    <row r="244" spans="1:7" ht="38.25" customHeight="1">
      <c r="A244" s="317" t="s">
        <v>1294</v>
      </c>
      <c r="B244" s="317" t="s">
        <v>1397</v>
      </c>
      <c r="C244" s="320"/>
      <c r="D244" s="65">
        <v>1</v>
      </c>
      <c r="E244" s="318">
        <v>6169</v>
      </c>
      <c r="F244" s="67">
        <f t="shared" si="8"/>
        <v>6169</v>
      </c>
      <c r="G244" s="67">
        <f t="shared" si="7"/>
        <v>74028</v>
      </c>
    </row>
    <row r="245" spans="1:7" ht="38.25" customHeight="1">
      <c r="A245" s="317" t="s">
        <v>1295</v>
      </c>
      <c r="B245" s="317" t="s">
        <v>1397</v>
      </c>
      <c r="C245" s="320"/>
      <c r="D245" s="65">
        <v>1</v>
      </c>
      <c r="E245" s="318">
        <v>6169</v>
      </c>
      <c r="F245" s="67">
        <f t="shared" si="8"/>
        <v>6169</v>
      </c>
      <c r="G245" s="67">
        <f t="shared" si="7"/>
        <v>74028</v>
      </c>
    </row>
    <row r="246" spans="1:7" ht="38.25" customHeight="1">
      <c r="A246" s="317" t="s">
        <v>1295</v>
      </c>
      <c r="B246" s="317" t="s">
        <v>1397</v>
      </c>
      <c r="C246" s="320"/>
      <c r="D246" s="65">
        <v>1</v>
      </c>
      <c r="E246" s="318">
        <v>6169</v>
      </c>
      <c r="F246" s="67">
        <f t="shared" si="8"/>
        <v>6169</v>
      </c>
      <c r="G246" s="67">
        <f t="shared" si="7"/>
        <v>74028</v>
      </c>
    </row>
    <row r="247" spans="1:7" ht="38.25" customHeight="1">
      <c r="A247" s="317" t="s">
        <v>1295</v>
      </c>
      <c r="B247" s="317" t="s">
        <v>1397</v>
      </c>
      <c r="C247" s="320"/>
      <c r="D247" s="65">
        <v>1</v>
      </c>
      <c r="E247" s="318">
        <v>6169</v>
      </c>
      <c r="F247" s="67">
        <f t="shared" si="8"/>
        <v>6169</v>
      </c>
      <c r="G247" s="67">
        <f t="shared" si="7"/>
        <v>74028</v>
      </c>
    </row>
    <row r="248" spans="1:7" ht="38.25" customHeight="1">
      <c r="A248" s="317" t="s">
        <v>1295</v>
      </c>
      <c r="B248" s="317" t="s">
        <v>1397</v>
      </c>
      <c r="C248" s="320"/>
      <c r="D248" s="65">
        <v>1</v>
      </c>
      <c r="E248" s="318">
        <v>6169</v>
      </c>
      <c r="F248" s="67">
        <f t="shared" si="8"/>
        <v>6169</v>
      </c>
      <c r="G248" s="67">
        <f t="shared" si="7"/>
        <v>74028</v>
      </c>
    </row>
    <row r="249" spans="1:7" ht="38.25" customHeight="1">
      <c r="A249" s="317" t="s">
        <v>1295</v>
      </c>
      <c r="B249" s="317" t="s">
        <v>1397</v>
      </c>
      <c r="C249" s="320"/>
      <c r="D249" s="65">
        <v>1</v>
      </c>
      <c r="E249" s="318">
        <v>6169</v>
      </c>
      <c r="F249" s="67">
        <f t="shared" si="8"/>
        <v>6169</v>
      </c>
      <c r="G249" s="67">
        <f t="shared" si="7"/>
        <v>74028</v>
      </c>
    </row>
    <row r="250" spans="1:7" ht="38.25" customHeight="1">
      <c r="A250" s="317" t="s">
        <v>1297</v>
      </c>
      <c r="B250" s="317" t="s">
        <v>1385</v>
      </c>
      <c r="C250" s="320"/>
      <c r="D250" s="65">
        <v>1</v>
      </c>
      <c r="E250" s="318">
        <v>6171</v>
      </c>
      <c r="F250" s="67">
        <f t="shared" si="8"/>
        <v>6171</v>
      </c>
      <c r="G250" s="67">
        <f t="shared" si="7"/>
        <v>74052</v>
      </c>
    </row>
    <row r="251" spans="1:7" ht="38.25" customHeight="1">
      <c r="A251" s="317" t="s">
        <v>1298</v>
      </c>
      <c r="B251" s="317" t="s">
        <v>1375</v>
      </c>
      <c r="C251" s="320"/>
      <c r="D251" s="65">
        <v>1</v>
      </c>
      <c r="E251" s="318">
        <v>6261</v>
      </c>
      <c r="F251" s="67">
        <f t="shared" si="8"/>
        <v>6261</v>
      </c>
      <c r="G251" s="67">
        <f t="shared" si="7"/>
        <v>75132</v>
      </c>
    </row>
    <row r="252" spans="1:7" ht="38.25" customHeight="1">
      <c r="A252" s="317" t="s">
        <v>1298</v>
      </c>
      <c r="B252" s="317" t="s">
        <v>1375</v>
      </c>
      <c r="C252" s="320"/>
      <c r="D252" s="65">
        <v>1</v>
      </c>
      <c r="E252" s="318">
        <v>6261</v>
      </c>
      <c r="F252" s="67">
        <f t="shared" si="8"/>
        <v>6261</v>
      </c>
      <c r="G252" s="67">
        <f t="shared" si="7"/>
        <v>75132</v>
      </c>
    </row>
    <row r="253" spans="1:7" ht="38.25" customHeight="1">
      <c r="A253" s="317" t="s">
        <v>1279</v>
      </c>
      <c r="B253" s="317" t="s">
        <v>1398</v>
      </c>
      <c r="C253" s="320"/>
      <c r="D253" s="65">
        <v>1</v>
      </c>
      <c r="E253" s="318">
        <v>6286</v>
      </c>
      <c r="F253" s="67">
        <f t="shared" si="8"/>
        <v>6286</v>
      </c>
      <c r="G253" s="67">
        <f t="shared" si="7"/>
        <v>75432</v>
      </c>
    </row>
    <row r="254" spans="1:7" ht="38.25" customHeight="1">
      <c r="A254" s="317" t="s">
        <v>1258</v>
      </c>
      <c r="B254" s="317" t="s">
        <v>1377</v>
      </c>
      <c r="C254" s="320"/>
      <c r="D254" s="65">
        <v>1</v>
      </c>
      <c r="E254" s="318">
        <v>6348</v>
      </c>
      <c r="F254" s="67">
        <f t="shared" si="8"/>
        <v>6348</v>
      </c>
      <c r="G254" s="67">
        <f t="shared" si="7"/>
        <v>76176</v>
      </c>
    </row>
    <row r="255" spans="1:7" ht="38.25" customHeight="1">
      <c r="A255" s="317" t="s">
        <v>1258</v>
      </c>
      <c r="B255" s="317" t="s">
        <v>1377</v>
      </c>
      <c r="C255" s="320"/>
      <c r="D255" s="65">
        <v>1</v>
      </c>
      <c r="E255" s="318">
        <v>6348</v>
      </c>
      <c r="F255" s="67">
        <f t="shared" si="8"/>
        <v>6348</v>
      </c>
      <c r="G255" s="67">
        <f t="shared" si="7"/>
        <v>76176</v>
      </c>
    </row>
    <row r="256" spans="1:7" ht="38.25" customHeight="1">
      <c r="A256" s="317" t="s">
        <v>1258</v>
      </c>
      <c r="B256" s="317" t="s">
        <v>1377</v>
      </c>
      <c r="C256" s="320"/>
      <c r="D256" s="65">
        <v>1</v>
      </c>
      <c r="E256" s="318">
        <v>6348</v>
      </c>
      <c r="F256" s="67">
        <f t="shared" si="8"/>
        <v>6348</v>
      </c>
      <c r="G256" s="67">
        <f t="shared" si="7"/>
        <v>76176</v>
      </c>
    </row>
    <row r="257" spans="1:7" ht="38.25" customHeight="1">
      <c r="A257" s="317" t="s">
        <v>1260</v>
      </c>
      <c r="B257" s="317" t="s">
        <v>1377</v>
      </c>
      <c r="C257" s="320"/>
      <c r="D257" s="65">
        <v>1</v>
      </c>
      <c r="E257" s="318">
        <v>6348</v>
      </c>
      <c r="F257" s="67">
        <f t="shared" si="8"/>
        <v>6348</v>
      </c>
      <c r="G257" s="67">
        <f t="shared" si="7"/>
        <v>76176</v>
      </c>
    </row>
    <row r="258" spans="1:7" ht="38.25" customHeight="1">
      <c r="A258" s="317" t="s">
        <v>1299</v>
      </c>
      <c r="B258" s="317" t="s">
        <v>1377</v>
      </c>
      <c r="C258" s="320"/>
      <c r="D258" s="65">
        <v>1</v>
      </c>
      <c r="E258" s="318">
        <v>6348</v>
      </c>
      <c r="F258" s="67">
        <f t="shared" si="8"/>
        <v>6348</v>
      </c>
      <c r="G258" s="67">
        <f t="shared" si="7"/>
        <v>76176</v>
      </c>
    </row>
    <row r="259" spans="1:7" ht="38.25" customHeight="1">
      <c r="A259" s="317" t="s">
        <v>1283</v>
      </c>
      <c r="B259" s="317" t="s">
        <v>1377</v>
      </c>
      <c r="C259" s="320"/>
      <c r="D259" s="65">
        <v>1</v>
      </c>
      <c r="E259" s="318">
        <v>6348</v>
      </c>
      <c r="F259" s="67">
        <f t="shared" si="8"/>
        <v>6348</v>
      </c>
      <c r="G259" s="67">
        <f t="shared" ref="G259:G322" si="9">F259*12</f>
        <v>76176</v>
      </c>
    </row>
    <row r="260" spans="1:7" ht="38.25" customHeight="1">
      <c r="A260" s="317" t="s">
        <v>1283</v>
      </c>
      <c r="B260" s="317" t="s">
        <v>1377</v>
      </c>
      <c r="C260" s="320"/>
      <c r="D260" s="65">
        <v>1</v>
      </c>
      <c r="E260" s="318">
        <v>6348</v>
      </c>
      <c r="F260" s="67">
        <f t="shared" si="8"/>
        <v>6348</v>
      </c>
      <c r="G260" s="67">
        <f t="shared" si="9"/>
        <v>76176</v>
      </c>
    </row>
    <row r="261" spans="1:7" ht="38.25" customHeight="1">
      <c r="A261" s="317" t="s">
        <v>1283</v>
      </c>
      <c r="B261" s="317" t="s">
        <v>1377</v>
      </c>
      <c r="C261" s="320"/>
      <c r="D261" s="65">
        <v>1</v>
      </c>
      <c r="E261" s="318">
        <v>6348</v>
      </c>
      <c r="F261" s="67">
        <f t="shared" si="8"/>
        <v>6348</v>
      </c>
      <c r="G261" s="67">
        <f t="shared" si="9"/>
        <v>76176</v>
      </c>
    </row>
    <row r="262" spans="1:7" ht="38.25" customHeight="1">
      <c r="A262" s="317" t="s">
        <v>1283</v>
      </c>
      <c r="B262" s="317" t="s">
        <v>1377</v>
      </c>
      <c r="C262" s="320"/>
      <c r="D262" s="65">
        <v>1</v>
      </c>
      <c r="E262" s="318">
        <v>6348</v>
      </c>
      <c r="F262" s="67">
        <f t="shared" si="8"/>
        <v>6348</v>
      </c>
      <c r="G262" s="67">
        <f t="shared" si="9"/>
        <v>76176</v>
      </c>
    </row>
    <row r="263" spans="1:7" ht="38.25" customHeight="1">
      <c r="A263" s="317" t="s">
        <v>1283</v>
      </c>
      <c r="B263" s="317" t="s">
        <v>1377</v>
      </c>
      <c r="C263" s="320"/>
      <c r="D263" s="65">
        <v>1</v>
      </c>
      <c r="E263" s="318">
        <v>6348</v>
      </c>
      <c r="F263" s="67">
        <f t="shared" si="8"/>
        <v>6348</v>
      </c>
      <c r="G263" s="67">
        <f t="shared" si="9"/>
        <v>76176</v>
      </c>
    </row>
    <row r="264" spans="1:7" ht="38.25" customHeight="1">
      <c r="A264" s="317" t="s">
        <v>1283</v>
      </c>
      <c r="B264" s="317" t="s">
        <v>1377</v>
      </c>
      <c r="C264" s="320"/>
      <c r="D264" s="65">
        <v>1</v>
      </c>
      <c r="E264" s="318">
        <v>6348</v>
      </c>
      <c r="F264" s="67">
        <f t="shared" si="8"/>
        <v>6348</v>
      </c>
      <c r="G264" s="67">
        <f t="shared" si="9"/>
        <v>76176</v>
      </c>
    </row>
    <row r="265" spans="1:7" ht="38.25" customHeight="1">
      <c r="A265" s="317" t="s">
        <v>1283</v>
      </c>
      <c r="B265" s="317" t="s">
        <v>1377</v>
      </c>
      <c r="C265" s="320"/>
      <c r="D265" s="65">
        <v>1</v>
      </c>
      <c r="E265" s="318">
        <v>6348</v>
      </c>
      <c r="F265" s="67">
        <f t="shared" si="8"/>
        <v>6348</v>
      </c>
      <c r="G265" s="67">
        <f t="shared" si="9"/>
        <v>76176</v>
      </c>
    </row>
    <row r="266" spans="1:7" ht="38.25" customHeight="1">
      <c r="A266" s="317" t="s">
        <v>1283</v>
      </c>
      <c r="B266" s="317" t="s">
        <v>1377</v>
      </c>
      <c r="C266" s="320"/>
      <c r="D266" s="65">
        <v>1</v>
      </c>
      <c r="E266" s="318">
        <v>6348</v>
      </c>
      <c r="F266" s="67">
        <f t="shared" si="8"/>
        <v>6348</v>
      </c>
      <c r="G266" s="67">
        <f t="shared" si="9"/>
        <v>76176</v>
      </c>
    </row>
    <row r="267" spans="1:7" ht="38.25" customHeight="1">
      <c r="A267" s="317" t="s">
        <v>1283</v>
      </c>
      <c r="B267" s="317" t="s">
        <v>1377</v>
      </c>
      <c r="C267" s="320"/>
      <c r="D267" s="65">
        <v>1</v>
      </c>
      <c r="E267" s="318">
        <v>6348</v>
      </c>
      <c r="F267" s="67">
        <f t="shared" ref="F267:F330" si="10">D267*E267</f>
        <v>6348</v>
      </c>
      <c r="G267" s="67">
        <f t="shared" si="9"/>
        <v>76176</v>
      </c>
    </row>
    <row r="268" spans="1:7" ht="38.25" customHeight="1">
      <c r="A268" s="317" t="s">
        <v>1283</v>
      </c>
      <c r="B268" s="317" t="s">
        <v>1377</v>
      </c>
      <c r="C268" s="320"/>
      <c r="D268" s="65">
        <v>1</v>
      </c>
      <c r="E268" s="318">
        <v>6348</v>
      </c>
      <c r="F268" s="67">
        <f t="shared" si="10"/>
        <v>6348</v>
      </c>
      <c r="G268" s="67">
        <f t="shared" si="9"/>
        <v>76176</v>
      </c>
    </row>
    <row r="269" spans="1:7" ht="38.25" customHeight="1">
      <c r="A269" s="317" t="s">
        <v>1283</v>
      </c>
      <c r="B269" s="317" t="s">
        <v>1377</v>
      </c>
      <c r="C269" s="320"/>
      <c r="D269" s="65">
        <v>1</v>
      </c>
      <c r="E269" s="318">
        <v>6348</v>
      </c>
      <c r="F269" s="67">
        <f t="shared" si="10"/>
        <v>6348</v>
      </c>
      <c r="G269" s="67">
        <f t="shared" si="9"/>
        <v>76176</v>
      </c>
    </row>
    <row r="270" spans="1:7" ht="38.25" customHeight="1">
      <c r="A270" s="317" t="s">
        <v>1283</v>
      </c>
      <c r="B270" s="317" t="s">
        <v>1377</v>
      </c>
      <c r="C270" s="320"/>
      <c r="D270" s="65">
        <v>1</v>
      </c>
      <c r="E270" s="318">
        <v>6348</v>
      </c>
      <c r="F270" s="67">
        <f t="shared" si="10"/>
        <v>6348</v>
      </c>
      <c r="G270" s="67">
        <f t="shared" si="9"/>
        <v>76176</v>
      </c>
    </row>
    <row r="271" spans="1:7" ht="38.25" customHeight="1">
      <c r="A271" s="317" t="s">
        <v>1283</v>
      </c>
      <c r="B271" s="317" t="s">
        <v>1377</v>
      </c>
      <c r="C271" s="320"/>
      <c r="D271" s="65">
        <v>1</v>
      </c>
      <c r="E271" s="318">
        <v>6348</v>
      </c>
      <c r="F271" s="67">
        <f t="shared" si="10"/>
        <v>6348</v>
      </c>
      <c r="G271" s="67">
        <f t="shared" si="9"/>
        <v>76176</v>
      </c>
    </row>
    <row r="272" spans="1:7" ht="38.25" customHeight="1">
      <c r="A272" s="317" t="s">
        <v>1283</v>
      </c>
      <c r="B272" s="317" t="s">
        <v>1377</v>
      </c>
      <c r="C272" s="320"/>
      <c r="D272" s="65">
        <v>1</v>
      </c>
      <c r="E272" s="318">
        <v>6348</v>
      </c>
      <c r="F272" s="67">
        <f t="shared" si="10"/>
        <v>6348</v>
      </c>
      <c r="G272" s="67">
        <f t="shared" si="9"/>
        <v>76176</v>
      </c>
    </row>
    <row r="273" spans="1:7" ht="38.25" customHeight="1">
      <c r="A273" s="317" t="s">
        <v>1283</v>
      </c>
      <c r="B273" s="317" t="s">
        <v>1377</v>
      </c>
      <c r="C273" s="320"/>
      <c r="D273" s="65">
        <v>1</v>
      </c>
      <c r="E273" s="318">
        <v>6348</v>
      </c>
      <c r="F273" s="67">
        <f t="shared" si="10"/>
        <v>6348</v>
      </c>
      <c r="G273" s="67">
        <f t="shared" si="9"/>
        <v>76176</v>
      </c>
    </row>
    <row r="274" spans="1:7" ht="38.25" customHeight="1">
      <c r="A274" s="317" t="s">
        <v>1283</v>
      </c>
      <c r="B274" s="317" t="s">
        <v>1377</v>
      </c>
      <c r="C274" s="320"/>
      <c r="D274" s="65">
        <v>1</v>
      </c>
      <c r="E274" s="318">
        <v>6348</v>
      </c>
      <c r="F274" s="67">
        <f t="shared" si="10"/>
        <v>6348</v>
      </c>
      <c r="G274" s="67">
        <f t="shared" si="9"/>
        <v>76176</v>
      </c>
    </row>
    <row r="275" spans="1:7" ht="38.25" customHeight="1">
      <c r="A275" s="317" t="s">
        <v>1283</v>
      </c>
      <c r="B275" s="317" t="s">
        <v>1377</v>
      </c>
      <c r="C275" s="320"/>
      <c r="D275" s="65">
        <v>1</v>
      </c>
      <c r="E275" s="318">
        <v>6348</v>
      </c>
      <c r="F275" s="67">
        <f t="shared" si="10"/>
        <v>6348</v>
      </c>
      <c r="G275" s="67">
        <f t="shared" si="9"/>
        <v>76176</v>
      </c>
    </row>
    <row r="276" spans="1:7" ht="38.25" customHeight="1">
      <c r="A276" s="317" t="s">
        <v>1287</v>
      </c>
      <c r="B276" s="317" t="s">
        <v>1374</v>
      </c>
      <c r="C276" s="96"/>
      <c r="D276" s="65">
        <v>1</v>
      </c>
      <c r="E276" s="318">
        <v>6348</v>
      </c>
      <c r="F276" s="67">
        <f t="shared" si="10"/>
        <v>6348</v>
      </c>
      <c r="G276" s="67">
        <f t="shared" si="9"/>
        <v>76176</v>
      </c>
    </row>
    <row r="277" spans="1:7" ht="38.25" customHeight="1">
      <c r="A277" s="317" t="s">
        <v>1279</v>
      </c>
      <c r="B277" s="317" t="s">
        <v>1394</v>
      </c>
      <c r="C277" s="96"/>
      <c r="D277" s="65">
        <v>1</v>
      </c>
      <c r="E277" s="318">
        <v>6348</v>
      </c>
      <c r="F277" s="67">
        <f t="shared" si="10"/>
        <v>6348</v>
      </c>
      <c r="G277" s="67">
        <f t="shared" si="9"/>
        <v>76176</v>
      </c>
    </row>
    <row r="278" spans="1:7" ht="38.25" customHeight="1">
      <c r="A278" s="317" t="s">
        <v>1279</v>
      </c>
      <c r="B278" s="317" t="s">
        <v>1380</v>
      </c>
      <c r="C278" s="96"/>
      <c r="D278" s="65">
        <v>1</v>
      </c>
      <c r="E278" s="318">
        <v>6348</v>
      </c>
      <c r="F278" s="67">
        <f t="shared" si="10"/>
        <v>6348</v>
      </c>
      <c r="G278" s="67">
        <f t="shared" si="9"/>
        <v>76176</v>
      </c>
    </row>
    <row r="279" spans="1:7" ht="38.25" customHeight="1">
      <c r="A279" s="317" t="s">
        <v>1283</v>
      </c>
      <c r="B279" s="317" t="s">
        <v>1380</v>
      </c>
      <c r="C279" s="96"/>
      <c r="D279" s="65">
        <v>1</v>
      </c>
      <c r="E279" s="318">
        <v>6348</v>
      </c>
      <c r="F279" s="67">
        <f t="shared" si="10"/>
        <v>6348</v>
      </c>
      <c r="G279" s="67">
        <f t="shared" si="9"/>
        <v>76176</v>
      </c>
    </row>
    <row r="280" spans="1:7" ht="38.25" customHeight="1">
      <c r="A280" s="317" t="s">
        <v>1279</v>
      </c>
      <c r="B280" s="317" t="s">
        <v>1376</v>
      </c>
      <c r="C280" s="96"/>
      <c r="D280" s="65">
        <v>1</v>
      </c>
      <c r="E280" s="318">
        <v>6348</v>
      </c>
      <c r="F280" s="67">
        <f t="shared" si="10"/>
        <v>6348</v>
      </c>
      <c r="G280" s="67">
        <f t="shared" si="9"/>
        <v>76176</v>
      </c>
    </row>
    <row r="281" spans="1:7" ht="38.25" customHeight="1">
      <c r="A281" s="317" t="s">
        <v>1260</v>
      </c>
      <c r="B281" s="317" t="s">
        <v>1376</v>
      </c>
      <c r="C281" s="96"/>
      <c r="D281" s="65">
        <v>1</v>
      </c>
      <c r="E281" s="318">
        <v>6348</v>
      </c>
      <c r="F281" s="67">
        <f t="shared" si="10"/>
        <v>6348</v>
      </c>
      <c r="G281" s="67">
        <f t="shared" si="9"/>
        <v>76176</v>
      </c>
    </row>
    <row r="282" spans="1:7" ht="38.25" customHeight="1">
      <c r="A282" s="317" t="s">
        <v>1283</v>
      </c>
      <c r="B282" s="317" t="s">
        <v>1376</v>
      </c>
      <c r="C282" s="96"/>
      <c r="D282" s="65">
        <v>1</v>
      </c>
      <c r="E282" s="318">
        <v>6348</v>
      </c>
      <c r="F282" s="67">
        <f t="shared" si="10"/>
        <v>6348</v>
      </c>
      <c r="G282" s="67">
        <f t="shared" si="9"/>
        <v>76176</v>
      </c>
    </row>
    <row r="283" spans="1:7" ht="38.25" customHeight="1">
      <c r="A283" s="317" t="s">
        <v>1279</v>
      </c>
      <c r="B283" s="317" t="s">
        <v>1399</v>
      </c>
      <c r="C283" s="96"/>
      <c r="D283" s="65">
        <v>1</v>
      </c>
      <c r="E283" s="318">
        <v>6348</v>
      </c>
      <c r="F283" s="67">
        <f t="shared" si="10"/>
        <v>6348</v>
      </c>
      <c r="G283" s="67">
        <f t="shared" si="9"/>
        <v>76176</v>
      </c>
    </row>
    <row r="284" spans="1:7" ht="38.25" customHeight="1">
      <c r="A284" s="317" t="s">
        <v>1279</v>
      </c>
      <c r="B284" s="317" t="s">
        <v>1399</v>
      </c>
      <c r="C284" s="96"/>
      <c r="D284" s="65">
        <v>1</v>
      </c>
      <c r="E284" s="318">
        <v>6348</v>
      </c>
      <c r="F284" s="67">
        <f t="shared" si="10"/>
        <v>6348</v>
      </c>
      <c r="G284" s="67">
        <f t="shared" si="9"/>
        <v>76176</v>
      </c>
    </row>
    <row r="285" spans="1:7" ht="38.25" customHeight="1">
      <c r="A285" s="317" t="s">
        <v>1279</v>
      </c>
      <c r="B285" s="317" t="s">
        <v>1399</v>
      </c>
      <c r="C285" s="96"/>
      <c r="D285" s="65">
        <v>1</v>
      </c>
      <c r="E285" s="318">
        <v>6348</v>
      </c>
      <c r="F285" s="67">
        <f t="shared" si="10"/>
        <v>6348</v>
      </c>
      <c r="G285" s="67">
        <f t="shared" si="9"/>
        <v>76176</v>
      </c>
    </row>
    <row r="286" spans="1:7" ht="38.25" customHeight="1">
      <c r="A286" s="317" t="s">
        <v>1279</v>
      </c>
      <c r="B286" s="317" t="s">
        <v>1399</v>
      </c>
      <c r="C286" s="96"/>
      <c r="D286" s="65">
        <v>1</v>
      </c>
      <c r="E286" s="318">
        <v>6348</v>
      </c>
      <c r="F286" s="67">
        <f t="shared" si="10"/>
        <v>6348</v>
      </c>
      <c r="G286" s="67">
        <f t="shared" si="9"/>
        <v>76176</v>
      </c>
    </row>
    <row r="287" spans="1:7" ht="38.25" customHeight="1">
      <c r="A287" s="317" t="s">
        <v>1279</v>
      </c>
      <c r="B287" s="317" t="s">
        <v>1399</v>
      </c>
      <c r="C287" s="96"/>
      <c r="D287" s="65">
        <v>1</v>
      </c>
      <c r="E287" s="318">
        <v>6348</v>
      </c>
      <c r="F287" s="67">
        <f t="shared" si="10"/>
        <v>6348</v>
      </c>
      <c r="G287" s="67">
        <f t="shared" si="9"/>
        <v>76176</v>
      </c>
    </row>
    <row r="288" spans="1:7" ht="38.25" customHeight="1">
      <c r="A288" s="317" t="s">
        <v>1279</v>
      </c>
      <c r="B288" s="317" t="s">
        <v>1400</v>
      </c>
      <c r="C288" s="96"/>
      <c r="D288" s="65">
        <v>1</v>
      </c>
      <c r="E288" s="318">
        <v>6991</v>
      </c>
      <c r="F288" s="67">
        <f t="shared" si="10"/>
        <v>6991</v>
      </c>
      <c r="G288" s="67">
        <f t="shared" si="9"/>
        <v>83892</v>
      </c>
    </row>
    <row r="289" spans="1:7" ht="38.25" customHeight="1">
      <c r="A289" s="317" t="s">
        <v>1300</v>
      </c>
      <c r="B289" s="317" t="s">
        <v>1394</v>
      </c>
      <c r="C289" s="96"/>
      <c r="D289" s="65">
        <v>1</v>
      </c>
      <c r="E289" s="318">
        <v>6356</v>
      </c>
      <c r="F289" s="67">
        <f t="shared" si="10"/>
        <v>6356</v>
      </c>
      <c r="G289" s="67">
        <f t="shared" si="9"/>
        <v>76272</v>
      </c>
    </row>
    <row r="290" spans="1:7" ht="38.25" customHeight="1">
      <c r="A290" s="317" t="s">
        <v>1279</v>
      </c>
      <c r="B290" s="317" t="s">
        <v>1394</v>
      </c>
      <c r="C290" s="96"/>
      <c r="D290" s="65">
        <v>1</v>
      </c>
      <c r="E290" s="318">
        <v>6356</v>
      </c>
      <c r="F290" s="67">
        <f t="shared" si="10"/>
        <v>6356</v>
      </c>
      <c r="G290" s="67">
        <f t="shared" si="9"/>
        <v>76272</v>
      </c>
    </row>
    <row r="291" spans="1:7" ht="38.25" customHeight="1">
      <c r="A291" s="317" t="s">
        <v>1283</v>
      </c>
      <c r="B291" s="317" t="s">
        <v>1377</v>
      </c>
      <c r="C291" s="96"/>
      <c r="D291" s="65">
        <v>1</v>
      </c>
      <c r="E291" s="318">
        <v>6383</v>
      </c>
      <c r="F291" s="67">
        <f t="shared" si="10"/>
        <v>6383</v>
      </c>
      <c r="G291" s="67">
        <f t="shared" si="9"/>
        <v>76596</v>
      </c>
    </row>
    <row r="292" spans="1:7" ht="38.25" customHeight="1">
      <c r="A292" s="317" t="s">
        <v>1257</v>
      </c>
      <c r="B292" s="317" t="s">
        <v>1374</v>
      </c>
      <c r="C292" s="96"/>
      <c r="D292" s="65">
        <v>1</v>
      </c>
      <c r="E292" s="318">
        <v>6412</v>
      </c>
      <c r="F292" s="67">
        <f t="shared" si="10"/>
        <v>6412</v>
      </c>
      <c r="G292" s="67">
        <f t="shared" si="9"/>
        <v>76944</v>
      </c>
    </row>
    <row r="293" spans="1:7" ht="38.25" customHeight="1">
      <c r="A293" s="317" t="s">
        <v>1255</v>
      </c>
      <c r="B293" s="317" t="s">
        <v>1382</v>
      </c>
      <c r="C293" s="96"/>
      <c r="D293" s="65">
        <v>1</v>
      </c>
      <c r="E293" s="318">
        <v>6344</v>
      </c>
      <c r="F293" s="67">
        <f t="shared" si="10"/>
        <v>6344</v>
      </c>
      <c r="G293" s="67">
        <f t="shared" si="9"/>
        <v>76128</v>
      </c>
    </row>
    <row r="294" spans="1:7" ht="38.25" customHeight="1">
      <c r="A294" s="317" t="s">
        <v>1301</v>
      </c>
      <c r="B294" s="317" t="s">
        <v>1401</v>
      </c>
      <c r="C294" s="96"/>
      <c r="D294" s="65">
        <v>1</v>
      </c>
      <c r="E294" s="318">
        <v>6565</v>
      </c>
      <c r="F294" s="67">
        <f t="shared" si="10"/>
        <v>6565</v>
      </c>
      <c r="G294" s="67">
        <f t="shared" si="9"/>
        <v>78780</v>
      </c>
    </row>
    <row r="295" spans="1:7" ht="38.25" customHeight="1">
      <c r="A295" s="317" t="s">
        <v>1290</v>
      </c>
      <c r="B295" s="317" t="s">
        <v>1383</v>
      </c>
      <c r="C295" s="96"/>
      <c r="D295" s="65">
        <v>1</v>
      </c>
      <c r="E295" s="318">
        <v>6630</v>
      </c>
      <c r="F295" s="67">
        <f t="shared" si="10"/>
        <v>6630</v>
      </c>
      <c r="G295" s="67">
        <f t="shared" si="9"/>
        <v>79560</v>
      </c>
    </row>
    <row r="296" spans="1:7" ht="38.25" customHeight="1">
      <c r="A296" s="317" t="s">
        <v>1291</v>
      </c>
      <c r="B296" s="317" t="s">
        <v>1386</v>
      </c>
      <c r="C296" s="96"/>
      <c r="D296" s="65">
        <v>1</v>
      </c>
      <c r="E296" s="318">
        <v>6630</v>
      </c>
      <c r="F296" s="67">
        <f t="shared" si="10"/>
        <v>6630</v>
      </c>
      <c r="G296" s="67">
        <f t="shared" si="9"/>
        <v>79560</v>
      </c>
    </row>
    <row r="297" spans="1:7" ht="38.25" customHeight="1">
      <c r="A297" s="317" t="s">
        <v>1279</v>
      </c>
      <c r="B297" s="317" t="s">
        <v>1374</v>
      </c>
      <c r="C297" s="96"/>
      <c r="D297" s="65">
        <v>1</v>
      </c>
      <c r="E297" s="318">
        <v>6639</v>
      </c>
      <c r="F297" s="67">
        <f t="shared" si="10"/>
        <v>6639</v>
      </c>
      <c r="G297" s="67">
        <f t="shared" si="9"/>
        <v>79668</v>
      </c>
    </row>
    <row r="298" spans="1:7" ht="38.25" customHeight="1">
      <c r="A298" s="317" t="s">
        <v>1302</v>
      </c>
      <c r="B298" s="317" t="s">
        <v>1391</v>
      </c>
      <c r="C298" s="96"/>
      <c r="D298" s="65">
        <v>1</v>
      </c>
      <c r="E298" s="318">
        <v>6639</v>
      </c>
      <c r="F298" s="67">
        <f t="shared" si="10"/>
        <v>6639</v>
      </c>
      <c r="G298" s="67">
        <f t="shared" si="9"/>
        <v>79668</v>
      </c>
    </row>
    <row r="299" spans="1:7" ht="38.25" customHeight="1">
      <c r="A299" s="317" t="s">
        <v>1255</v>
      </c>
      <c r="B299" s="317" t="s">
        <v>1391</v>
      </c>
      <c r="C299" s="96"/>
      <c r="D299" s="65">
        <v>1</v>
      </c>
      <c r="E299" s="318">
        <v>6639</v>
      </c>
      <c r="F299" s="67">
        <f t="shared" si="10"/>
        <v>6639</v>
      </c>
      <c r="G299" s="67">
        <f t="shared" si="9"/>
        <v>79668</v>
      </c>
    </row>
    <row r="300" spans="1:7" ht="38.25" customHeight="1">
      <c r="A300" s="317" t="s">
        <v>1279</v>
      </c>
      <c r="B300" s="317" t="s">
        <v>1402</v>
      </c>
      <c r="C300" s="96"/>
      <c r="D300" s="65">
        <v>1</v>
      </c>
      <c r="E300" s="318">
        <v>6639</v>
      </c>
      <c r="F300" s="67">
        <f t="shared" si="10"/>
        <v>6639</v>
      </c>
      <c r="G300" s="67">
        <f t="shared" si="9"/>
        <v>79668</v>
      </c>
    </row>
    <row r="301" spans="1:7" ht="38.25" customHeight="1">
      <c r="A301" s="317" t="s">
        <v>1255</v>
      </c>
      <c r="B301" s="317" t="s">
        <v>1403</v>
      </c>
      <c r="C301" s="96"/>
      <c r="D301" s="65">
        <v>1</v>
      </c>
      <c r="E301" s="318">
        <v>6639</v>
      </c>
      <c r="F301" s="67">
        <f t="shared" si="10"/>
        <v>6639</v>
      </c>
      <c r="G301" s="67">
        <f t="shared" si="9"/>
        <v>79668</v>
      </c>
    </row>
    <row r="302" spans="1:7" ht="38.25" customHeight="1">
      <c r="A302" s="317" t="s">
        <v>1255</v>
      </c>
      <c r="B302" s="317" t="s">
        <v>1401</v>
      </c>
      <c r="C302" s="96"/>
      <c r="D302" s="65">
        <v>1</v>
      </c>
      <c r="E302" s="318">
        <v>6639</v>
      </c>
      <c r="F302" s="67">
        <f t="shared" si="10"/>
        <v>6639</v>
      </c>
      <c r="G302" s="67">
        <f t="shared" si="9"/>
        <v>79668</v>
      </c>
    </row>
    <row r="303" spans="1:7" ht="38.25" customHeight="1">
      <c r="A303" s="317" t="s">
        <v>1279</v>
      </c>
      <c r="B303" s="317" t="s">
        <v>1380</v>
      </c>
      <c r="C303" s="96"/>
      <c r="D303" s="65">
        <v>1</v>
      </c>
      <c r="E303" s="318">
        <v>6639</v>
      </c>
      <c r="F303" s="67">
        <f t="shared" si="10"/>
        <v>6639</v>
      </c>
      <c r="G303" s="67">
        <f t="shared" si="9"/>
        <v>79668</v>
      </c>
    </row>
    <row r="304" spans="1:7" ht="38.25" customHeight="1">
      <c r="A304" s="317" t="s">
        <v>1279</v>
      </c>
      <c r="B304" s="317" t="s">
        <v>1397</v>
      </c>
      <c r="C304" s="96"/>
      <c r="D304" s="65">
        <v>1</v>
      </c>
      <c r="E304" s="318">
        <v>6639</v>
      </c>
      <c r="F304" s="67">
        <f t="shared" si="10"/>
        <v>6639</v>
      </c>
      <c r="G304" s="67">
        <f t="shared" si="9"/>
        <v>79668</v>
      </c>
    </row>
    <row r="305" spans="1:7" ht="38.25" customHeight="1">
      <c r="A305" s="317" t="s">
        <v>1303</v>
      </c>
      <c r="B305" s="317" t="s">
        <v>1387</v>
      </c>
      <c r="C305" s="96"/>
      <c r="D305" s="65">
        <v>1</v>
      </c>
      <c r="E305" s="318">
        <v>6647</v>
      </c>
      <c r="F305" s="67">
        <f t="shared" si="10"/>
        <v>6647</v>
      </c>
      <c r="G305" s="67">
        <f t="shared" si="9"/>
        <v>79764</v>
      </c>
    </row>
    <row r="306" spans="1:7" ht="38.25" customHeight="1">
      <c r="A306" s="317" t="s">
        <v>1290</v>
      </c>
      <c r="B306" s="317" t="s">
        <v>1375</v>
      </c>
      <c r="C306" s="96"/>
      <c r="D306" s="65">
        <v>1</v>
      </c>
      <c r="E306" s="318">
        <v>6648</v>
      </c>
      <c r="F306" s="67">
        <f t="shared" si="10"/>
        <v>6648</v>
      </c>
      <c r="G306" s="67">
        <f t="shared" si="9"/>
        <v>79776</v>
      </c>
    </row>
    <row r="307" spans="1:7" ht="38.25" customHeight="1">
      <c r="A307" s="317" t="s">
        <v>1290</v>
      </c>
      <c r="B307" s="317" t="s">
        <v>1375</v>
      </c>
      <c r="C307" s="96"/>
      <c r="D307" s="65">
        <v>1</v>
      </c>
      <c r="E307" s="318">
        <v>6648</v>
      </c>
      <c r="F307" s="67">
        <f t="shared" si="10"/>
        <v>6648</v>
      </c>
      <c r="G307" s="67">
        <f t="shared" si="9"/>
        <v>79776</v>
      </c>
    </row>
    <row r="308" spans="1:7" ht="38.25" customHeight="1">
      <c r="A308" s="317" t="s">
        <v>1289</v>
      </c>
      <c r="B308" s="317" t="s">
        <v>1393</v>
      </c>
      <c r="C308" s="96"/>
      <c r="D308" s="65">
        <v>1</v>
      </c>
      <c r="E308" s="318">
        <v>6700</v>
      </c>
      <c r="F308" s="67">
        <f t="shared" si="10"/>
        <v>6700</v>
      </c>
      <c r="G308" s="67">
        <f t="shared" si="9"/>
        <v>80400</v>
      </c>
    </row>
    <row r="309" spans="1:7" ht="38.25" customHeight="1">
      <c r="A309" s="317" t="s">
        <v>1303</v>
      </c>
      <c r="B309" s="317" t="s">
        <v>1387</v>
      </c>
      <c r="C309" s="96"/>
      <c r="D309" s="65">
        <v>1</v>
      </c>
      <c r="E309" s="318">
        <v>6712</v>
      </c>
      <c r="F309" s="67">
        <f t="shared" si="10"/>
        <v>6712</v>
      </c>
      <c r="G309" s="67">
        <f t="shared" si="9"/>
        <v>80544</v>
      </c>
    </row>
    <row r="310" spans="1:7" ht="38.25" customHeight="1">
      <c r="A310" s="317" t="s">
        <v>1303</v>
      </c>
      <c r="B310" s="317" t="s">
        <v>1387</v>
      </c>
      <c r="C310" s="96"/>
      <c r="D310" s="65">
        <v>1</v>
      </c>
      <c r="E310" s="318">
        <v>6712</v>
      </c>
      <c r="F310" s="67">
        <f t="shared" si="10"/>
        <v>6712</v>
      </c>
      <c r="G310" s="67">
        <f t="shared" si="9"/>
        <v>80544</v>
      </c>
    </row>
    <row r="311" spans="1:7" ht="38.25" customHeight="1">
      <c r="A311" s="317" t="s">
        <v>1303</v>
      </c>
      <c r="B311" s="317" t="s">
        <v>1387</v>
      </c>
      <c r="C311" s="96"/>
      <c r="D311" s="65">
        <v>1</v>
      </c>
      <c r="E311" s="318">
        <v>6712</v>
      </c>
      <c r="F311" s="67">
        <f t="shared" si="10"/>
        <v>6712</v>
      </c>
      <c r="G311" s="67">
        <f t="shared" si="9"/>
        <v>80544</v>
      </c>
    </row>
    <row r="312" spans="1:7" ht="38.25" customHeight="1">
      <c r="A312" s="317" t="s">
        <v>1303</v>
      </c>
      <c r="B312" s="317" t="s">
        <v>1387</v>
      </c>
      <c r="C312" s="96"/>
      <c r="D312" s="65">
        <v>1</v>
      </c>
      <c r="E312" s="318">
        <v>6712</v>
      </c>
      <c r="F312" s="67">
        <f t="shared" si="10"/>
        <v>6712</v>
      </c>
      <c r="G312" s="67">
        <f t="shared" si="9"/>
        <v>80544</v>
      </c>
    </row>
    <row r="313" spans="1:7" ht="38.25" customHeight="1">
      <c r="A313" s="317" t="s">
        <v>1303</v>
      </c>
      <c r="B313" s="317" t="s">
        <v>1387</v>
      </c>
      <c r="C313" s="96"/>
      <c r="D313" s="65">
        <v>1</v>
      </c>
      <c r="E313" s="318">
        <v>6712</v>
      </c>
      <c r="F313" s="67">
        <f t="shared" si="10"/>
        <v>6712</v>
      </c>
      <c r="G313" s="67">
        <f t="shared" si="9"/>
        <v>80544</v>
      </c>
    </row>
    <row r="314" spans="1:7" ht="38.25" customHeight="1">
      <c r="A314" s="317" t="s">
        <v>1304</v>
      </c>
      <c r="B314" s="317" t="s">
        <v>1388</v>
      </c>
      <c r="C314" s="96"/>
      <c r="D314" s="65">
        <v>1</v>
      </c>
      <c r="E314" s="318">
        <v>6712</v>
      </c>
      <c r="F314" s="67">
        <f t="shared" si="10"/>
        <v>6712</v>
      </c>
      <c r="G314" s="67">
        <f t="shared" si="9"/>
        <v>80544</v>
      </c>
    </row>
    <row r="315" spans="1:7" ht="38.25" customHeight="1">
      <c r="A315" s="317" t="s">
        <v>1304</v>
      </c>
      <c r="B315" s="317" t="s">
        <v>1388</v>
      </c>
      <c r="C315" s="96"/>
      <c r="D315" s="65">
        <v>1</v>
      </c>
      <c r="E315" s="318">
        <v>6712</v>
      </c>
      <c r="F315" s="67">
        <f t="shared" si="10"/>
        <v>6712</v>
      </c>
      <c r="G315" s="67">
        <f t="shared" si="9"/>
        <v>80544</v>
      </c>
    </row>
    <row r="316" spans="1:7" ht="38.25" customHeight="1">
      <c r="A316" s="317" t="s">
        <v>1297</v>
      </c>
      <c r="B316" s="317" t="s">
        <v>1390</v>
      </c>
      <c r="C316" s="96"/>
      <c r="D316" s="65">
        <v>1</v>
      </c>
      <c r="E316" s="318">
        <v>6738</v>
      </c>
      <c r="F316" s="67">
        <f t="shared" si="10"/>
        <v>6738</v>
      </c>
      <c r="G316" s="67">
        <f t="shared" si="9"/>
        <v>80856</v>
      </c>
    </row>
    <row r="317" spans="1:7" ht="38.25" customHeight="1">
      <c r="A317" s="317" t="s">
        <v>1305</v>
      </c>
      <c r="B317" s="317" t="s">
        <v>1395</v>
      </c>
      <c r="C317" s="96"/>
      <c r="D317" s="65">
        <v>1</v>
      </c>
      <c r="E317" s="318">
        <v>6738</v>
      </c>
      <c r="F317" s="67">
        <f t="shared" si="10"/>
        <v>6738</v>
      </c>
      <c r="G317" s="67">
        <f t="shared" si="9"/>
        <v>80856</v>
      </c>
    </row>
    <row r="318" spans="1:7" ht="38.25" customHeight="1">
      <c r="A318" s="317" t="s">
        <v>1279</v>
      </c>
      <c r="B318" s="317" t="s">
        <v>1389</v>
      </c>
      <c r="C318" s="96"/>
      <c r="D318" s="65">
        <v>1</v>
      </c>
      <c r="E318" s="318">
        <v>6738</v>
      </c>
      <c r="F318" s="67">
        <f t="shared" si="10"/>
        <v>6738</v>
      </c>
      <c r="G318" s="67">
        <f t="shared" si="9"/>
        <v>80856</v>
      </c>
    </row>
    <row r="319" spans="1:7" ht="38.25" customHeight="1">
      <c r="A319" s="317" t="s">
        <v>1306</v>
      </c>
      <c r="B319" s="317" t="s">
        <v>1403</v>
      </c>
      <c r="C319" s="96"/>
      <c r="D319" s="65">
        <v>1</v>
      </c>
      <c r="E319" s="318">
        <v>6738</v>
      </c>
      <c r="F319" s="67">
        <f t="shared" si="10"/>
        <v>6738</v>
      </c>
      <c r="G319" s="67">
        <f t="shared" si="9"/>
        <v>80856</v>
      </c>
    </row>
    <row r="320" spans="1:7" ht="38.25" customHeight="1">
      <c r="A320" s="317" t="s">
        <v>1307</v>
      </c>
      <c r="B320" s="317" t="s">
        <v>1380</v>
      </c>
      <c r="C320" s="96"/>
      <c r="D320" s="65">
        <v>1</v>
      </c>
      <c r="E320" s="318">
        <v>6738</v>
      </c>
      <c r="F320" s="67">
        <f t="shared" si="10"/>
        <v>6738</v>
      </c>
      <c r="G320" s="67">
        <f t="shared" si="9"/>
        <v>80856</v>
      </c>
    </row>
    <row r="321" spans="1:7" ht="38.25" customHeight="1">
      <c r="A321" s="317" t="s">
        <v>1307</v>
      </c>
      <c r="B321" s="317" t="s">
        <v>1380</v>
      </c>
      <c r="C321" s="96"/>
      <c r="D321" s="65">
        <v>1</v>
      </c>
      <c r="E321" s="318">
        <v>6738</v>
      </c>
      <c r="F321" s="67">
        <f t="shared" si="10"/>
        <v>6738</v>
      </c>
      <c r="G321" s="67">
        <f t="shared" si="9"/>
        <v>80856</v>
      </c>
    </row>
    <row r="322" spans="1:7" ht="38.25" customHeight="1">
      <c r="A322" s="317" t="s">
        <v>1287</v>
      </c>
      <c r="B322" s="317" t="s">
        <v>1375</v>
      </c>
      <c r="C322" s="96"/>
      <c r="D322" s="65">
        <v>1</v>
      </c>
      <c r="E322" s="318">
        <v>6738</v>
      </c>
      <c r="F322" s="67">
        <f t="shared" si="10"/>
        <v>6738</v>
      </c>
      <c r="G322" s="67">
        <f t="shared" si="9"/>
        <v>80856</v>
      </c>
    </row>
    <row r="323" spans="1:7" ht="38.25" customHeight="1">
      <c r="A323" s="317" t="s">
        <v>1287</v>
      </c>
      <c r="B323" s="317" t="s">
        <v>1399</v>
      </c>
      <c r="C323" s="96"/>
      <c r="D323" s="65">
        <v>1</v>
      </c>
      <c r="E323" s="318">
        <v>6981</v>
      </c>
      <c r="F323" s="67">
        <f t="shared" si="10"/>
        <v>6981</v>
      </c>
      <c r="G323" s="67">
        <f t="shared" ref="G323:G386" si="11">F323*12</f>
        <v>83772</v>
      </c>
    </row>
    <row r="324" spans="1:7" ht="38.25" customHeight="1">
      <c r="A324" s="317" t="s">
        <v>1308</v>
      </c>
      <c r="B324" s="317" t="s">
        <v>484</v>
      </c>
      <c r="C324" s="96"/>
      <c r="D324" s="65">
        <v>1</v>
      </c>
      <c r="E324" s="318">
        <v>6991</v>
      </c>
      <c r="F324" s="67">
        <f t="shared" si="10"/>
        <v>6991</v>
      </c>
      <c r="G324" s="67">
        <f t="shared" si="11"/>
        <v>83892</v>
      </c>
    </row>
    <row r="325" spans="1:7" ht="38.25" customHeight="1">
      <c r="A325" s="317" t="s">
        <v>1309</v>
      </c>
      <c r="B325" s="317" t="s">
        <v>484</v>
      </c>
      <c r="C325" s="96"/>
      <c r="D325" s="65">
        <v>1</v>
      </c>
      <c r="E325" s="318">
        <v>6991</v>
      </c>
      <c r="F325" s="67">
        <f t="shared" si="10"/>
        <v>6991</v>
      </c>
      <c r="G325" s="67">
        <f t="shared" si="11"/>
        <v>83892</v>
      </c>
    </row>
    <row r="326" spans="1:7" ht="38.25" customHeight="1">
      <c r="A326" s="317" t="s">
        <v>1287</v>
      </c>
      <c r="B326" s="317" t="s">
        <v>1380</v>
      </c>
      <c r="C326" s="96"/>
      <c r="D326" s="65">
        <v>1</v>
      </c>
      <c r="E326" s="318">
        <v>6991</v>
      </c>
      <c r="F326" s="67">
        <f t="shared" si="10"/>
        <v>6991</v>
      </c>
      <c r="G326" s="67">
        <f t="shared" si="11"/>
        <v>83892</v>
      </c>
    </row>
    <row r="327" spans="1:7" ht="38.25" customHeight="1">
      <c r="A327" s="317" t="s">
        <v>1310</v>
      </c>
      <c r="B327" s="317" t="s">
        <v>1397</v>
      </c>
      <c r="C327" s="96"/>
      <c r="D327" s="65">
        <v>1</v>
      </c>
      <c r="E327" s="318">
        <v>7019</v>
      </c>
      <c r="F327" s="67">
        <f t="shared" si="10"/>
        <v>7019</v>
      </c>
      <c r="G327" s="67">
        <f t="shared" si="11"/>
        <v>84228</v>
      </c>
    </row>
    <row r="328" spans="1:7" ht="38.25" customHeight="1">
      <c r="A328" s="317" t="s">
        <v>1287</v>
      </c>
      <c r="B328" s="317" t="s">
        <v>1404</v>
      </c>
      <c r="C328" s="96"/>
      <c r="D328" s="65">
        <v>1</v>
      </c>
      <c r="E328" s="318">
        <v>7024</v>
      </c>
      <c r="F328" s="67">
        <f t="shared" si="10"/>
        <v>7024</v>
      </c>
      <c r="G328" s="67">
        <f t="shared" si="11"/>
        <v>84288</v>
      </c>
    </row>
    <row r="329" spans="1:7" ht="38.25" customHeight="1">
      <c r="A329" s="317" t="s">
        <v>1287</v>
      </c>
      <c r="B329" s="317" t="s">
        <v>1404</v>
      </c>
      <c r="C329" s="96"/>
      <c r="D329" s="65">
        <v>1</v>
      </c>
      <c r="E329" s="318">
        <v>7024</v>
      </c>
      <c r="F329" s="67">
        <f t="shared" si="10"/>
        <v>7024</v>
      </c>
      <c r="G329" s="67">
        <f t="shared" si="11"/>
        <v>84288</v>
      </c>
    </row>
    <row r="330" spans="1:7" ht="38.25" customHeight="1">
      <c r="A330" s="317" t="s">
        <v>1279</v>
      </c>
      <c r="B330" s="317" t="s">
        <v>1405</v>
      </c>
      <c r="C330" s="96"/>
      <c r="D330" s="65">
        <v>1</v>
      </c>
      <c r="E330" s="318">
        <v>7049</v>
      </c>
      <c r="F330" s="67">
        <f t="shared" si="10"/>
        <v>7049</v>
      </c>
      <c r="G330" s="67">
        <f t="shared" si="11"/>
        <v>84588</v>
      </c>
    </row>
    <row r="331" spans="1:7" ht="38.25" customHeight="1">
      <c r="A331" s="317" t="s">
        <v>1287</v>
      </c>
      <c r="B331" s="317" t="s">
        <v>1406</v>
      </c>
      <c r="C331" s="96"/>
      <c r="D331" s="65">
        <v>1</v>
      </c>
      <c r="E331" s="318">
        <v>8044</v>
      </c>
      <c r="F331" s="67">
        <f t="shared" ref="F331:F394" si="12">D331*E331</f>
        <v>8044</v>
      </c>
      <c r="G331" s="67">
        <f t="shared" si="11"/>
        <v>96528</v>
      </c>
    </row>
    <row r="332" spans="1:7" ht="38.25" customHeight="1">
      <c r="A332" s="317" t="s">
        <v>1283</v>
      </c>
      <c r="B332" s="317" t="s">
        <v>1395</v>
      </c>
      <c r="C332" s="96"/>
      <c r="D332" s="65">
        <v>1</v>
      </c>
      <c r="E332" s="318">
        <v>7049</v>
      </c>
      <c r="F332" s="67">
        <f t="shared" si="12"/>
        <v>7049</v>
      </c>
      <c r="G332" s="67">
        <f t="shared" si="11"/>
        <v>84588</v>
      </c>
    </row>
    <row r="333" spans="1:7" ht="38.25" customHeight="1">
      <c r="A333" s="317" t="s">
        <v>1297</v>
      </c>
      <c r="B333" s="317" t="s">
        <v>1385</v>
      </c>
      <c r="C333" s="96"/>
      <c r="D333" s="65">
        <v>1</v>
      </c>
      <c r="E333" s="318">
        <v>7049</v>
      </c>
      <c r="F333" s="67">
        <f t="shared" si="12"/>
        <v>7049</v>
      </c>
      <c r="G333" s="67">
        <f t="shared" si="11"/>
        <v>84588</v>
      </c>
    </row>
    <row r="334" spans="1:7" ht="38.25" customHeight="1">
      <c r="A334" s="317" t="s">
        <v>1255</v>
      </c>
      <c r="B334" s="317" t="s">
        <v>1385</v>
      </c>
      <c r="C334" s="96"/>
      <c r="D334" s="65">
        <v>1</v>
      </c>
      <c r="E334" s="318">
        <v>7049</v>
      </c>
      <c r="F334" s="67">
        <f t="shared" si="12"/>
        <v>7049</v>
      </c>
      <c r="G334" s="67">
        <f t="shared" si="11"/>
        <v>84588</v>
      </c>
    </row>
    <row r="335" spans="1:7" ht="38.25" customHeight="1">
      <c r="A335" s="317" t="s">
        <v>1279</v>
      </c>
      <c r="B335" s="317" t="s">
        <v>1391</v>
      </c>
      <c r="C335" s="96"/>
      <c r="D335" s="65">
        <v>1</v>
      </c>
      <c r="E335" s="318">
        <v>7049</v>
      </c>
      <c r="F335" s="67">
        <f t="shared" si="12"/>
        <v>7049</v>
      </c>
      <c r="G335" s="67">
        <f t="shared" si="11"/>
        <v>84588</v>
      </c>
    </row>
    <row r="336" spans="1:7" ht="38.25" customHeight="1">
      <c r="A336" s="317" t="s">
        <v>1283</v>
      </c>
      <c r="B336" s="317" t="s">
        <v>1380</v>
      </c>
      <c r="C336" s="96"/>
      <c r="D336" s="65">
        <v>1</v>
      </c>
      <c r="E336" s="318">
        <v>7049</v>
      </c>
      <c r="F336" s="67">
        <f t="shared" si="12"/>
        <v>7049</v>
      </c>
      <c r="G336" s="67">
        <f t="shared" si="11"/>
        <v>84588</v>
      </c>
    </row>
    <row r="337" spans="1:7" ht="38.25" customHeight="1">
      <c r="A337" s="317" t="s">
        <v>1283</v>
      </c>
      <c r="B337" s="317" t="s">
        <v>1380</v>
      </c>
      <c r="C337" s="96"/>
      <c r="D337" s="65">
        <v>1</v>
      </c>
      <c r="E337" s="318">
        <v>7049</v>
      </c>
      <c r="F337" s="67">
        <f t="shared" si="12"/>
        <v>7049</v>
      </c>
      <c r="G337" s="67">
        <f t="shared" si="11"/>
        <v>84588</v>
      </c>
    </row>
    <row r="338" spans="1:7" ht="38.25" customHeight="1">
      <c r="A338" s="317" t="s">
        <v>1283</v>
      </c>
      <c r="B338" s="317" t="s">
        <v>1380</v>
      </c>
      <c r="C338" s="96"/>
      <c r="D338" s="65">
        <v>1</v>
      </c>
      <c r="E338" s="318">
        <v>7049</v>
      </c>
      <c r="F338" s="67">
        <f t="shared" si="12"/>
        <v>7049</v>
      </c>
      <c r="G338" s="67">
        <f t="shared" si="11"/>
        <v>84588</v>
      </c>
    </row>
    <row r="339" spans="1:7" ht="38.25" customHeight="1">
      <c r="A339" s="317" t="s">
        <v>1283</v>
      </c>
      <c r="B339" s="317" t="s">
        <v>1380</v>
      </c>
      <c r="C339" s="96"/>
      <c r="D339" s="65">
        <v>1</v>
      </c>
      <c r="E339" s="318">
        <v>7049</v>
      </c>
      <c r="F339" s="67">
        <f t="shared" si="12"/>
        <v>7049</v>
      </c>
      <c r="G339" s="67">
        <f t="shared" si="11"/>
        <v>84588</v>
      </c>
    </row>
    <row r="340" spans="1:7" ht="38.25" customHeight="1">
      <c r="A340" s="317" t="s">
        <v>1283</v>
      </c>
      <c r="B340" s="317" t="s">
        <v>1376</v>
      </c>
      <c r="C340" s="96"/>
      <c r="D340" s="65">
        <v>1</v>
      </c>
      <c r="E340" s="318">
        <v>7049</v>
      </c>
      <c r="F340" s="67">
        <f t="shared" si="12"/>
        <v>7049</v>
      </c>
      <c r="G340" s="67">
        <f t="shared" si="11"/>
        <v>84588</v>
      </c>
    </row>
    <row r="341" spans="1:7" ht="38.25" customHeight="1">
      <c r="A341" s="317" t="s">
        <v>1287</v>
      </c>
      <c r="B341" s="317" t="s">
        <v>1393</v>
      </c>
      <c r="C341" s="96"/>
      <c r="D341" s="65">
        <v>1</v>
      </c>
      <c r="E341" s="318">
        <v>7049</v>
      </c>
      <c r="F341" s="67">
        <f t="shared" si="12"/>
        <v>7049</v>
      </c>
      <c r="G341" s="67">
        <f t="shared" si="11"/>
        <v>84588</v>
      </c>
    </row>
    <row r="342" spans="1:7" ht="38.25" customHeight="1">
      <c r="A342" s="317" t="s">
        <v>1311</v>
      </c>
      <c r="B342" s="317" t="s">
        <v>1388</v>
      </c>
      <c r="C342" s="96"/>
      <c r="D342" s="65">
        <v>1</v>
      </c>
      <c r="E342" s="318">
        <v>7049</v>
      </c>
      <c r="F342" s="67">
        <f t="shared" si="12"/>
        <v>7049</v>
      </c>
      <c r="G342" s="67">
        <f t="shared" si="11"/>
        <v>84588</v>
      </c>
    </row>
    <row r="343" spans="1:7" ht="38.25" customHeight="1">
      <c r="A343" s="317" t="s">
        <v>1311</v>
      </c>
      <c r="B343" s="317" t="s">
        <v>1388</v>
      </c>
      <c r="C343" s="96"/>
      <c r="D343" s="65">
        <v>1</v>
      </c>
      <c r="E343" s="318">
        <v>7049</v>
      </c>
      <c r="F343" s="67">
        <f t="shared" si="12"/>
        <v>7049</v>
      </c>
      <c r="G343" s="67">
        <f t="shared" si="11"/>
        <v>84588</v>
      </c>
    </row>
    <row r="344" spans="1:7" ht="38.25" customHeight="1">
      <c r="A344" s="317" t="s">
        <v>1279</v>
      </c>
      <c r="B344" s="317" t="s">
        <v>1407</v>
      </c>
      <c r="C344" s="96"/>
      <c r="D344" s="65">
        <v>1</v>
      </c>
      <c r="E344" s="318">
        <v>7049</v>
      </c>
      <c r="F344" s="67">
        <f t="shared" si="12"/>
        <v>7049</v>
      </c>
      <c r="G344" s="67">
        <f t="shared" si="11"/>
        <v>84588</v>
      </c>
    </row>
    <row r="345" spans="1:7" ht="38.25" customHeight="1">
      <c r="A345" s="317" t="s">
        <v>1287</v>
      </c>
      <c r="B345" s="317" t="s">
        <v>1374</v>
      </c>
      <c r="C345" s="96"/>
      <c r="D345" s="65">
        <v>1</v>
      </c>
      <c r="E345" s="318">
        <v>7112</v>
      </c>
      <c r="F345" s="67">
        <f t="shared" si="12"/>
        <v>7112</v>
      </c>
      <c r="G345" s="67">
        <f t="shared" si="11"/>
        <v>85344</v>
      </c>
    </row>
    <row r="346" spans="1:7" ht="38.25" customHeight="1">
      <c r="A346" s="317" t="s">
        <v>1291</v>
      </c>
      <c r="B346" s="317" t="s">
        <v>1408</v>
      </c>
      <c r="C346" s="96"/>
      <c r="D346" s="65">
        <v>1</v>
      </c>
      <c r="E346" s="318">
        <v>7129</v>
      </c>
      <c r="F346" s="67">
        <f t="shared" si="12"/>
        <v>7129</v>
      </c>
      <c r="G346" s="67">
        <f t="shared" si="11"/>
        <v>85548</v>
      </c>
    </row>
    <row r="347" spans="1:7" ht="38.25" customHeight="1">
      <c r="A347" s="317" t="s">
        <v>1297</v>
      </c>
      <c r="B347" s="317" t="s">
        <v>1376</v>
      </c>
      <c r="C347" s="96"/>
      <c r="D347" s="65">
        <v>1</v>
      </c>
      <c r="E347" s="318">
        <v>7138</v>
      </c>
      <c r="F347" s="67">
        <f t="shared" si="12"/>
        <v>7138</v>
      </c>
      <c r="G347" s="67">
        <f t="shared" si="11"/>
        <v>85656</v>
      </c>
    </row>
    <row r="348" spans="1:7" ht="38.25" customHeight="1">
      <c r="A348" s="317" t="s">
        <v>1312</v>
      </c>
      <c r="B348" s="317" t="s">
        <v>1400</v>
      </c>
      <c r="C348" s="96"/>
      <c r="D348" s="65">
        <v>1</v>
      </c>
      <c r="E348" s="318">
        <v>7141</v>
      </c>
      <c r="F348" s="67">
        <f t="shared" si="12"/>
        <v>7141</v>
      </c>
      <c r="G348" s="67">
        <f t="shared" si="11"/>
        <v>85692</v>
      </c>
    </row>
    <row r="349" spans="1:7" ht="38.25" customHeight="1">
      <c r="A349" s="317" t="s">
        <v>1287</v>
      </c>
      <c r="B349" s="317" t="s">
        <v>1409</v>
      </c>
      <c r="C349" s="96"/>
      <c r="D349" s="65">
        <v>1</v>
      </c>
      <c r="E349" s="318">
        <v>7141</v>
      </c>
      <c r="F349" s="67">
        <f t="shared" si="12"/>
        <v>7141</v>
      </c>
      <c r="G349" s="67">
        <f t="shared" si="11"/>
        <v>85692</v>
      </c>
    </row>
    <row r="350" spans="1:7" ht="38.25" customHeight="1">
      <c r="A350" s="317" t="s">
        <v>1287</v>
      </c>
      <c r="B350" s="317" t="s">
        <v>1384</v>
      </c>
      <c r="C350" s="96"/>
      <c r="D350" s="65">
        <v>1</v>
      </c>
      <c r="E350" s="318">
        <v>7141</v>
      </c>
      <c r="F350" s="67">
        <f t="shared" si="12"/>
        <v>7141</v>
      </c>
      <c r="G350" s="67">
        <f t="shared" si="11"/>
        <v>85692</v>
      </c>
    </row>
    <row r="351" spans="1:7" ht="38.25" customHeight="1">
      <c r="A351" s="317" t="s">
        <v>1312</v>
      </c>
      <c r="B351" s="317" t="s">
        <v>1400</v>
      </c>
      <c r="C351" s="96"/>
      <c r="D351" s="65">
        <v>1</v>
      </c>
      <c r="E351" s="318">
        <v>7141</v>
      </c>
      <c r="F351" s="67">
        <f t="shared" si="12"/>
        <v>7141</v>
      </c>
      <c r="G351" s="67">
        <f t="shared" si="11"/>
        <v>85692</v>
      </c>
    </row>
    <row r="352" spans="1:7" ht="38.25" customHeight="1">
      <c r="A352" s="317" t="s">
        <v>1312</v>
      </c>
      <c r="B352" s="317" t="s">
        <v>1400</v>
      </c>
      <c r="C352" s="96"/>
      <c r="D352" s="65">
        <v>1</v>
      </c>
      <c r="E352" s="318">
        <v>7141</v>
      </c>
      <c r="F352" s="67">
        <f t="shared" si="12"/>
        <v>7141</v>
      </c>
      <c r="G352" s="67">
        <f t="shared" si="11"/>
        <v>85692</v>
      </c>
    </row>
    <row r="353" spans="1:7" ht="38.25" customHeight="1">
      <c r="A353" s="317" t="s">
        <v>1312</v>
      </c>
      <c r="B353" s="317" t="s">
        <v>1400</v>
      </c>
      <c r="C353" s="96"/>
      <c r="D353" s="65">
        <v>1</v>
      </c>
      <c r="E353" s="318">
        <v>7141</v>
      </c>
      <c r="F353" s="67">
        <f t="shared" si="12"/>
        <v>7141</v>
      </c>
      <c r="G353" s="67">
        <f t="shared" si="11"/>
        <v>85692</v>
      </c>
    </row>
    <row r="354" spans="1:7" ht="38.25" customHeight="1">
      <c r="A354" s="317" t="s">
        <v>1312</v>
      </c>
      <c r="B354" s="317" t="s">
        <v>1400</v>
      </c>
      <c r="C354" s="96"/>
      <c r="D354" s="65">
        <v>1</v>
      </c>
      <c r="E354" s="318">
        <v>7141</v>
      </c>
      <c r="F354" s="67">
        <f t="shared" si="12"/>
        <v>7141</v>
      </c>
      <c r="G354" s="67">
        <f t="shared" si="11"/>
        <v>85692</v>
      </c>
    </row>
    <row r="355" spans="1:7" ht="38.25" customHeight="1">
      <c r="A355" s="317" t="s">
        <v>1312</v>
      </c>
      <c r="B355" s="317" t="s">
        <v>1400</v>
      </c>
      <c r="C355" s="96"/>
      <c r="D355" s="65">
        <v>1</v>
      </c>
      <c r="E355" s="318">
        <v>7141</v>
      </c>
      <c r="F355" s="67">
        <f t="shared" si="12"/>
        <v>7141</v>
      </c>
      <c r="G355" s="67">
        <f t="shared" si="11"/>
        <v>85692</v>
      </c>
    </row>
    <row r="356" spans="1:7" ht="38.25" customHeight="1">
      <c r="A356" s="317" t="s">
        <v>1312</v>
      </c>
      <c r="B356" s="317" t="s">
        <v>1400</v>
      </c>
      <c r="C356" s="96"/>
      <c r="D356" s="65">
        <v>1</v>
      </c>
      <c r="E356" s="318">
        <v>7141</v>
      </c>
      <c r="F356" s="67">
        <f t="shared" si="12"/>
        <v>7141</v>
      </c>
      <c r="G356" s="67">
        <f t="shared" si="11"/>
        <v>85692</v>
      </c>
    </row>
    <row r="357" spans="1:7" ht="38.25" customHeight="1">
      <c r="A357" s="317" t="s">
        <v>1312</v>
      </c>
      <c r="B357" s="317" t="s">
        <v>1400</v>
      </c>
      <c r="C357" s="96"/>
      <c r="D357" s="65">
        <v>1</v>
      </c>
      <c r="E357" s="318">
        <v>7141</v>
      </c>
      <c r="F357" s="67">
        <f t="shared" si="12"/>
        <v>7141</v>
      </c>
      <c r="G357" s="67">
        <f t="shared" si="11"/>
        <v>85692</v>
      </c>
    </row>
    <row r="358" spans="1:7" ht="38.25" customHeight="1">
      <c r="A358" s="317" t="s">
        <v>1312</v>
      </c>
      <c r="B358" s="317" t="s">
        <v>1400</v>
      </c>
      <c r="C358" s="96"/>
      <c r="D358" s="65">
        <v>1</v>
      </c>
      <c r="E358" s="318">
        <v>7141</v>
      </c>
      <c r="F358" s="67">
        <f t="shared" si="12"/>
        <v>7141</v>
      </c>
      <c r="G358" s="67">
        <f t="shared" si="11"/>
        <v>85692</v>
      </c>
    </row>
    <row r="359" spans="1:7" ht="38.25" customHeight="1">
      <c r="A359" s="321" t="s">
        <v>1312</v>
      </c>
      <c r="B359" s="317" t="s">
        <v>1400</v>
      </c>
      <c r="C359" s="96"/>
      <c r="D359" s="65">
        <v>1</v>
      </c>
      <c r="E359" s="318">
        <v>7141</v>
      </c>
      <c r="F359" s="67">
        <f t="shared" si="12"/>
        <v>7141</v>
      </c>
      <c r="G359" s="67">
        <f t="shared" si="11"/>
        <v>85692</v>
      </c>
    </row>
    <row r="360" spans="1:7" ht="38.25" customHeight="1">
      <c r="A360" s="317" t="s">
        <v>1312</v>
      </c>
      <c r="B360" s="317" t="s">
        <v>1400</v>
      </c>
      <c r="C360" s="96"/>
      <c r="D360" s="65">
        <v>1</v>
      </c>
      <c r="E360" s="318">
        <v>7141</v>
      </c>
      <c r="F360" s="67">
        <f t="shared" si="12"/>
        <v>7141</v>
      </c>
      <c r="G360" s="67">
        <f t="shared" si="11"/>
        <v>85692</v>
      </c>
    </row>
    <row r="361" spans="1:7" ht="38.25" customHeight="1">
      <c r="A361" s="317" t="s">
        <v>1312</v>
      </c>
      <c r="B361" s="317" t="s">
        <v>1400</v>
      </c>
      <c r="C361" s="96"/>
      <c r="D361" s="65">
        <v>1</v>
      </c>
      <c r="E361" s="318">
        <v>7141</v>
      </c>
      <c r="F361" s="67">
        <f t="shared" si="12"/>
        <v>7141</v>
      </c>
      <c r="G361" s="67">
        <f t="shared" si="11"/>
        <v>85692</v>
      </c>
    </row>
    <row r="362" spans="1:7" ht="38.25" customHeight="1">
      <c r="A362" s="317" t="s">
        <v>1312</v>
      </c>
      <c r="B362" s="317" t="s">
        <v>1400</v>
      </c>
      <c r="C362" s="96"/>
      <c r="D362" s="65">
        <v>1</v>
      </c>
      <c r="E362" s="318">
        <v>7141</v>
      </c>
      <c r="F362" s="67">
        <f t="shared" si="12"/>
        <v>7141</v>
      </c>
      <c r="G362" s="67">
        <f t="shared" si="11"/>
        <v>85692</v>
      </c>
    </row>
    <row r="363" spans="1:7" ht="38.25" customHeight="1">
      <c r="A363" s="317" t="s">
        <v>1312</v>
      </c>
      <c r="B363" s="317" t="s">
        <v>1400</v>
      </c>
      <c r="C363" s="96"/>
      <c r="D363" s="65">
        <v>1</v>
      </c>
      <c r="E363" s="318">
        <v>7141</v>
      </c>
      <c r="F363" s="67">
        <f t="shared" si="12"/>
        <v>7141</v>
      </c>
      <c r="G363" s="67">
        <f t="shared" si="11"/>
        <v>85692</v>
      </c>
    </row>
    <row r="364" spans="1:7" ht="38.25" customHeight="1">
      <c r="A364" s="317" t="s">
        <v>1313</v>
      </c>
      <c r="B364" s="317" t="s">
        <v>1393</v>
      </c>
      <c r="C364" s="96"/>
      <c r="D364" s="65">
        <v>1</v>
      </c>
      <c r="E364" s="318">
        <v>7202</v>
      </c>
      <c r="F364" s="67">
        <f t="shared" si="12"/>
        <v>7202</v>
      </c>
      <c r="G364" s="67">
        <f t="shared" si="11"/>
        <v>86424</v>
      </c>
    </row>
    <row r="365" spans="1:7" ht="38.25" customHeight="1">
      <c r="A365" s="317" t="s">
        <v>1313</v>
      </c>
      <c r="B365" s="317" t="s">
        <v>1393</v>
      </c>
      <c r="C365" s="96"/>
      <c r="D365" s="65">
        <v>1</v>
      </c>
      <c r="E365" s="318">
        <v>7202</v>
      </c>
      <c r="F365" s="67">
        <f t="shared" si="12"/>
        <v>7202</v>
      </c>
      <c r="G365" s="67">
        <f t="shared" si="11"/>
        <v>86424</v>
      </c>
    </row>
    <row r="366" spans="1:7" ht="38.25" customHeight="1">
      <c r="A366" s="317" t="s">
        <v>1289</v>
      </c>
      <c r="B366" s="317" t="s">
        <v>1393</v>
      </c>
      <c r="C366" s="96"/>
      <c r="D366" s="65">
        <v>1</v>
      </c>
      <c r="E366" s="318">
        <v>7202</v>
      </c>
      <c r="F366" s="67">
        <f t="shared" si="12"/>
        <v>7202</v>
      </c>
      <c r="G366" s="67">
        <f t="shared" si="11"/>
        <v>86424</v>
      </c>
    </row>
    <row r="367" spans="1:7" ht="38.25" customHeight="1">
      <c r="A367" s="317" t="s">
        <v>1289</v>
      </c>
      <c r="B367" s="317" t="s">
        <v>1393</v>
      </c>
      <c r="C367" s="96"/>
      <c r="D367" s="65">
        <v>1</v>
      </c>
      <c r="E367" s="318">
        <v>7202</v>
      </c>
      <c r="F367" s="67">
        <f t="shared" si="12"/>
        <v>7202</v>
      </c>
      <c r="G367" s="67">
        <f t="shared" si="11"/>
        <v>86424</v>
      </c>
    </row>
    <row r="368" spans="1:7" ht="38.25" customHeight="1">
      <c r="A368" s="317" t="s">
        <v>1313</v>
      </c>
      <c r="B368" s="317" t="s">
        <v>1393</v>
      </c>
      <c r="C368" s="96"/>
      <c r="D368" s="65">
        <v>1</v>
      </c>
      <c r="E368" s="318">
        <v>7202</v>
      </c>
      <c r="F368" s="67">
        <f t="shared" si="12"/>
        <v>7202</v>
      </c>
      <c r="G368" s="67">
        <f t="shared" si="11"/>
        <v>86424</v>
      </c>
    </row>
    <row r="369" spans="1:7" ht="38.25" customHeight="1">
      <c r="A369" s="317" t="s">
        <v>1313</v>
      </c>
      <c r="B369" s="317" t="s">
        <v>1393</v>
      </c>
      <c r="C369" s="96"/>
      <c r="D369" s="65">
        <v>1</v>
      </c>
      <c r="E369" s="318">
        <v>7202</v>
      </c>
      <c r="F369" s="67">
        <f t="shared" si="12"/>
        <v>7202</v>
      </c>
      <c r="G369" s="67">
        <f t="shared" si="11"/>
        <v>86424</v>
      </c>
    </row>
    <row r="370" spans="1:7" ht="38.25" customHeight="1">
      <c r="A370" s="317" t="s">
        <v>1313</v>
      </c>
      <c r="B370" s="317" t="s">
        <v>1393</v>
      </c>
      <c r="C370" s="96"/>
      <c r="D370" s="65">
        <v>1</v>
      </c>
      <c r="E370" s="318">
        <v>7202</v>
      </c>
      <c r="F370" s="67">
        <f t="shared" si="12"/>
        <v>7202</v>
      </c>
      <c r="G370" s="67">
        <f t="shared" si="11"/>
        <v>86424</v>
      </c>
    </row>
    <row r="371" spans="1:7" ht="38.25" customHeight="1">
      <c r="A371" s="317" t="s">
        <v>1309</v>
      </c>
      <c r="B371" s="317" t="s">
        <v>484</v>
      </c>
      <c r="C371" s="96"/>
      <c r="D371" s="65">
        <v>1</v>
      </c>
      <c r="E371" s="318">
        <v>7230</v>
      </c>
      <c r="F371" s="67">
        <f t="shared" si="12"/>
        <v>7230</v>
      </c>
      <c r="G371" s="67">
        <f t="shared" si="11"/>
        <v>86760</v>
      </c>
    </row>
    <row r="372" spans="1:7" ht="38.25" customHeight="1">
      <c r="A372" s="317" t="s">
        <v>1287</v>
      </c>
      <c r="B372" s="317" t="s">
        <v>479</v>
      </c>
      <c r="C372" s="96"/>
      <c r="D372" s="65">
        <v>1</v>
      </c>
      <c r="E372" s="318">
        <v>7247</v>
      </c>
      <c r="F372" s="67">
        <f t="shared" si="12"/>
        <v>7247</v>
      </c>
      <c r="G372" s="67">
        <f t="shared" si="11"/>
        <v>86964</v>
      </c>
    </row>
    <row r="373" spans="1:7" ht="38.25" customHeight="1">
      <c r="A373" s="317" t="s">
        <v>1279</v>
      </c>
      <c r="B373" s="317" t="s">
        <v>1410</v>
      </c>
      <c r="C373" s="96"/>
      <c r="D373" s="65">
        <v>1</v>
      </c>
      <c r="E373" s="318">
        <v>7286</v>
      </c>
      <c r="F373" s="67">
        <f t="shared" si="12"/>
        <v>7286</v>
      </c>
      <c r="G373" s="67">
        <f t="shared" si="11"/>
        <v>87432</v>
      </c>
    </row>
    <row r="374" spans="1:7" ht="38.25" customHeight="1">
      <c r="A374" s="317" t="s">
        <v>1286</v>
      </c>
      <c r="B374" s="317" t="s">
        <v>1377</v>
      </c>
      <c r="C374" s="96"/>
      <c r="D374" s="65">
        <v>1</v>
      </c>
      <c r="E374" s="318">
        <v>7286</v>
      </c>
      <c r="F374" s="67">
        <f t="shared" si="12"/>
        <v>7286</v>
      </c>
      <c r="G374" s="67">
        <f t="shared" si="11"/>
        <v>87432</v>
      </c>
    </row>
    <row r="375" spans="1:7" ht="38.25" customHeight="1">
      <c r="A375" s="317" t="s">
        <v>1287</v>
      </c>
      <c r="B375" s="317" t="s">
        <v>1411</v>
      </c>
      <c r="C375" s="96"/>
      <c r="D375" s="65">
        <v>1</v>
      </c>
      <c r="E375" s="318">
        <v>7286</v>
      </c>
      <c r="F375" s="67">
        <f t="shared" si="12"/>
        <v>7286</v>
      </c>
      <c r="G375" s="67">
        <f t="shared" si="11"/>
        <v>87432</v>
      </c>
    </row>
    <row r="376" spans="1:7" ht="38.25" customHeight="1">
      <c r="A376" s="317" t="s">
        <v>1279</v>
      </c>
      <c r="B376" s="317" t="s">
        <v>1402</v>
      </c>
      <c r="C376" s="96"/>
      <c r="D376" s="65">
        <v>1</v>
      </c>
      <c r="E376" s="318">
        <v>7286</v>
      </c>
      <c r="F376" s="67">
        <f t="shared" si="12"/>
        <v>7286</v>
      </c>
      <c r="G376" s="67">
        <f t="shared" si="11"/>
        <v>87432</v>
      </c>
    </row>
    <row r="377" spans="1:7" ht="38.25" customHeight="1">
      <c r="A377" s="317" t="s">
        <v>1314</v>
      </c>
      <c r="B377" s="317" t="s">
        <v>484</v>
      </c>
      <c r="C377" s="96"/>
      <c r="D377" s="65">
        <v>1</v>
      </c>
      <c r="E377" s="318">
        <v>7344</v>
      </c>
      <c r="F377" s="67">
        <f t="shared" si="12"/>
        <v>7344</v>
      </c>
      <c r="G377" s="67">
        <f t="shared" si="11"/>
        <v>88128</v>
      </c>
    </row>
    <row r="378" spans="1:7" ht="38.25" customHeight="1">
      <c r="A378" s="317" t="s">
        <v>1255</v>
      </c>
      <c r="B378" s="317" t="s">
        <v>1391</v>
      </c>
      <c r="C378" s="96"/>
      <c r="D378" s="65">
        <v>1</v>
      </c>
      <c r="E378" s="318">
        <v>7400</v>
      </c>
      <c r="F378" s="67">
        <f t="shared" si="12"/>
        <v>7400</v>
      </c>
      <c r="G378" s="67">
        <f t="shared" si="11"/>
        <v>88800</v>
      </c>
    </row>
    <row r="379" spans="1:7" ht="38.25" customHeight="1">
      <c r="A379" s="317" t="s">
        <v>1255</v>
      </c>
      <c r="B379" s="317" t="s">
        <v>1391</v>
      </c>
      <c r="C379" s="96"/>
      <c r="D379" s="65">
        <v>1</v>
      </c>
      <c r="E379" s="318">
        <v>7400</v>
      </c>
      <c r="F379" s="67">
        <f t="shared" si="12"/>
        <v>7400</v>
      </c>
      <c r="G379" s="67">
        <f t="shared" si="11"/>
        <v>88800</v>
      </c>
    </row>
    <row r="380" spans="1:7" ht="38.25" customHeight="1">
      <c r="A380" s="317" t="s">
        <v>1287</v>
      </c>
      <c r="B380" s="317" t="s">
        <v>1408</v>
      </c>
      <c r="C380" s="96"/>
      <c r="D380" s="65">
        <v>1</v>
      </c>
      <c r="E380" s="318">
        <v>7412</v>
      </c>
      <c r="F380" s="67">
        <f t="shared" si="12"/>
        <v>7412</v>
      </c>
      <c r="G380" s="67">
        <f t="shared" si="11"/>
        <v>88944</v>
      </c>
    </row>
    <row r="381" spans="1:7" ht="38.25" customHeight="1">
      <c r="A381" s="317" t="s">
        <v>1287</v>
      </c>
      <c r="B381" s="317" t="s">
        <v>1408</v>
      </c>
      <c r="C381" s="96"/>
      <c r="D381" s="65">
        <v>1</v>
      </c>
      <c r="E381" s="318">
        <v>7412</v>
      </c>
      <c r="F381" s="67">
        <f t="shared" si="12"/>
        <v>7412</v>
      </c>
      <c r="G381" s="67">
        <f t="shared" si="11"/>
        <v>88944</v>
      </c>
    </row>
    <row r="382" spans="1:7" ht="38.25" customHeight="1">
      <c r="A382" s="317" t="s">
        <v>1315</v>
      </c>
      <c r="B382" s="317" t="s">
        <v>1380</v>
      </c>
      <c r="C382" s="96"/>
      <c r="D382" s="65">
        <v>1</v>
      </c>
      <c r="E382" s="318">
        <v>7412</v>
      </c>
      <c r="F382" s="67">
        <f t="shared" si="12"/>
        <v>7412</v>
      </c>
      <c r="G382" s="67">
        <f t="shared" si="11"/>
        <v>88944</v>
      </c>
    </row>
    <row r="383" spans="1:7" ht="38.25" customHeight="1">
      <c r="A383" s="317" t="s">
        <v>1287</v>
      </c>
      <c r="B383" s="317" t="s">
        <v>1388</v>
      </c>
      <c r="C383" s="96"/>
      <c r="D383" s="65">
        <v>1</v>
      </c>
      <c r="E383" s="318">
        <v>7412</v>
      </c>
      <c r="F383" s="67">
        <f t="shared" si="12"/>
        <v>7412</v>
      </c>
      <c r="G383" s="67">
        <f t="shared" si="11"/>
        <v>88944</v>
      </c>
    </row>
    <row r="384" spans="1:7" ht="38.25" customHeight="1">
      <c r="A384" s="317" t="s">
        <v>1312</v>
      </c>
      <c r="B384" s="317" t="s">
        <v>1400</v>
      </c>
      <c r="C384" s="96"/>
      <c r="D384" s="65">
        <v>1</v>
      </c>
      <c r="E384" s="318">
        <v>7434</v>
      </c>
      <c r="F384" s="67">
        <f t="shared" si="12"/>
        <v>7434</v>
      </c>
      <c r="G384" s="67">
        <f t="shared" si="11"/>
        <v>89208</v>
      </c>
    </row>
    <row r="385" spans="1:7" ht="38.25" customHeight="1">
      <c r="A385" s="317" t="s">
        <v>1290</v>
      </c>
      <c r="B385" s="317" t="s">
        <v>1377</v>
      </c>
      <c r="C385" s="96"/>
      <c r="D385" s="65">
        <v>1</v>
      </c>
      <c r="E385" s="318">
        <v>7446</v>
      </c>
      <c r="F385" s="67">
        <f t="shared" si="12"/>
        <v>7446</v>
      </c>
      <c r="G385" s="67">
        <f t="shared" si="11"/>
        <v>89352</v>
      </c>
    </row>
    <row r="386" spans="1:7" ht="38.25" customHeight="1">
      <c r="A386" s="317" t="s">
        <v>1290</v>
      </c>
      <c r="B386" s="317" t="s">
        <v>1379</v>
      </c>
      <c r="C386" s="96"/>
      <c r="D386" s="65">
        <v>1</v>
      </c>
      <c r="E386" s="318">
        <v>7446</v>
      </c>
      <c r="F386" s="67">
        <f t="shared" si="12"/>
        <v>7446</v>
      </c>
      <c r="G386" s="67">
        <f t="shared" si="11"/>
        <v>89352</v>
      </c>
    </row>
    <row r="387" spans="1:7" ht="38.25" customHeight="1">
      <c r="A387" s="317" t="s">
        <v>1279</v>
      </c>
      <c r="B387" s="317" t="s">
        <v>1412</v>
      </c>
      <c r="C387" s="96"/>
      <c r="D387" s="65">
        <v>1</v>
      </c>
      <c r="E387" s="318">
        <v>7488</v>
      </c>
      <c r="F387" s="67">
        <f t="shared" si="12"/>
        <v>7488</v>
      </c>
      <c r="G387" s="67">
        <f t="shared" ref="G387:G450" si="13">F387*12</f>
        <v>89856</v>
      </c>
    </row>
    <row r="388" spans="1:7" ht="38.25" customHeight="1">
      <c r="A388" s="317" t="s">
        <v>1255</v>
      </c>
      <c r="B388" s="317" t="s">
        <v>1412</v>
      </c>
      <c r="C388" s="96"/>
      <c r="D388" s="65">
        <v>1</v>
      </c>
      <c r="E388" s="318">
        <v>7488</v>
      </c>
      <c r="F388" s="67">
        <f t="shared" si="12"/>
        <v>7488</v>
      </c>
      <c r="G388" s="67">
        <f t="shared" si="13"/>
        <v>89856</v>
      </c>
    </row>
    <row r="389" spans="1:7" ht="38.25" customHeight="1">
      <c r="A389" s="317" t="s">
        <v>1255</v>
      </c>
      <c r="B389" s="317" t="s">
        <v>1392</v>
      </c>
      <c r="C389" s="96"/>
      <c r="D389" s="65">
        <v>1</v>
      </c>
      <c r="E389" s="318">
        <v>7488</v>
      </c>
      <c r="F389" s="67">
        <f t="shared" si="12"/>
        <v>7488</v>
      </c>
      <c r="G389" s="67">
        <f t="shared" si="13"/>
        <v>89856</v>
      </c>
    </row>
    <row r="390" spans="1:7" ht="38.25" customHeight="1">
      <c r="A390" s="317" t="s">
        <v>1279</v>
      </c>
      <c r="B390" s="317" t="s">
        <v>1376</v>
      </c>
      <c r="C390" s="96"/>
      <c r="D390" s="65">
        <v>1</v>
      </c>
      <c r="E390" s="318">
        <v>7488</v>
      </c>
      <c r="F390" s="67">
        <f t="shared" si="12"/>
        <v>7488</v>
      </c>
      <c r="G390" s="67">
        <f t="shared" si="13"/>
        <v>89856</v>
      </c>
    </row>
    <row r="391" spans="1:7" ht="38.25" customHeight="1">
      <c r="A391" s="317" t="s">
        <v>1312</v>
      </c>
      <c r="B391" s="317" t="s">
        <v>1401</v>
      </c>
      <c r="C391" s="96"/>
      <c r="D391" s="65">
        <v>1</v>
      </c>
      <c r="E391" s="318">
        <v>7501</v>
      </c>
      <c r="F391" s="67">
        <f t="shared" si="12"/>
        <v>7501</v>
      </c>
      <c r="G391" s="67">
        <f t="shared" si="13"/>
        <v>90012</v>
      </c>
    </row>
    <row r="392" spans="1:7" ht="38.25" customHeight="1">
      <c r="A392" s="317" t="s">
        <v>1287</v>
      </c>
      <c r="B392" s="317" t="s">
        <v>1410</v>
      </c>
      <c r="C392" s="96"/>
      <c r="D392" s="65">
        <v>1</v>
      </c>
      <c r="E392" s="318">
        <v>7536</v>
      </c>
      <c r="F392" s="67">
        <f t="shared" si="12"/>
        <v>7536</v>
      </c>
      <c r="G392" s="67">
        <f t="shared" si="13"/>
        <v>90432</v>
      </c>
    </row>
    <row r="393" spans="1:7" ht="38.25" customHeight="1">
      <c r="A393" s="317" t="s">
        <v>1287</v>
      </c>
      <c r="B393" s="317" t="s">
        <v>1389</v>
      </c>
      <c r="C393" s="96"/>
      <c r="D393" s="65">
        <v>1</v>
      </c>
      <c r="E393" s="318">
        <v>7536</v>
      </c>
      <c r="F393" s="67">
        <f t="shared" si="12"/>
        <v>7536</v>
      </c>
      <c r="G393" s="67">
        <f t="shared" si="13"/>
        <v>90432</v>
      </c>
    </row>
    <row r="394" spans="1:7" ht="38.25" customHeight="1">
      <c r="A394" s="317" t="s">
        <v>1287</v>
      </c>
      <c r="B394" s="317" t="s">
        <v>1404</v>
      </c>
      <c r="C394" s="96"/>
      <c r="D394" s="65">
        <v>1</v>
      </c>
      <c r="E394" s="318">
        <v>7536</v>
      </c>
      <c r="F394" s="67">
        <f t="shared" si="12"/>
        <v>7536</v>
      </c>
      <c r="G394" s="67">
        <f t="shared" si="13"/>
        <v>90432</v>
      </c>
    </row>
    <row r="395" spans="1:7" ht="38.25" customHeight="1">
      <c r="A395" s="317" t="s">
        <v>1287</v>
      </c>
      <c r="B395" s="317" t="s">
        <v>1404</v>
      </c>
      <c r="C395" s="96"/>
      <c r="D395" s="65">
        <v>1</v>
      </c>
      <c r="E395" s="318">
        <v>7536</v>
      </c>
      <c r="F395" s="67">
        <f t="shared" ref="F395:F458" si="14">D395*E395</f>
        <v>7536</v>
      </c>
      <c r="G395" s="67">
        <f t="shared" si="13"/>
        <v>90432</v>
      </c>
    </row>
    <row r="396" spans="1:7" ht="38.25" customHeight="1">
      <c r="A396" s="317" t="s">
        <v>1287</v>
      </c>
      <c r="B396" s="317" t="s">
        <v>1386</v>
      </c>
      <c r="C396" s="96"/>
      <c r="D396" s="65">
        <v>1</v>
      </c>
      <c r="E396" s="318">
        <v>7536</v>
      </c>
      <c r="F396" s="67">
        <f t="shared" si="14"/>
        <v>7536</v>
      </c>
      <c r="G396" s="67">
        <f t="shared" si="13"/>
        <v>90432</v>
      </c>
    </row>
    <row r="397" spans="1:7" ht="38.25" customHeight="1">
      <c r="A397" s="317" t="s">
        <v>1287</v>
      </c>
      <c r="B397" s="317" t="s">
        <v>1386</v>
      </c>
      <c r="C397" s="96"/>
      <c r="D397" s="65">
        <v>1</v>
      </c>
      <c r="E397" s="318">
        <v>7758</v>
      </c>
      <c r="F397" s="67">
        <f t="shared" si="14"/>
        <v>7758</v>
      </c>
      <c r="G397" s="67">
        <f t="shared" si="13"/>
        <v>93096</v>
      </c>
    </row>
    <row r="398" spans="1:7" ht="38.25" customHeight="1">
      <c r="A398" s="317" t="s">
        <v>1279</v>
      </c>
      <c r="B398" s="317" t="s">
        <v>1390</v>
      </c>
      <c r="C398" s="96"/>
      <c r="D398" s="65">
        <v>1</v>
      </c>
      <c r="E398" s="318">
        <v>7537</v>
      </c>
      <c r="F398" s="67">
        <f t="shared" si="14"/>
        <v>7537</v>
      </c>
      <c r="G398" s="67">
        <f t="shared" si="13"/>
        <v>90444</v>
      </c>
    </row>
    <row r="399" spans="1:7" ht="38.25" customHeight="1">
      <c r="A399" s="317" t="s">
        <v>1279</v>
      </c>
      <c r="B399" s="317" t="s">
        <v>1413</v>
      </c>
      <c r="C399" s="96"/>
      <c r="D399" s="65">
        <v>1</v>
      </c>
      <c r="E399" s="318">
        <v>7537</v>
      </c>
      <c r="F399" s="67">
        <f t="shared" si="14"/>
        <v>7537</v>
      </c>
      <c r="G399" s="67">
        <f t="shared" si="13"/>
        <v>90444</v>
      </c>
    </row>
    <row r="400" spans="1:7" ht="38.25" customHeight="1">
      <c r="A400" s="317" t="s">
        <v>1316</v>
      </c>
      <c r="B400" s="317" t="s">
        <v>1382</v>
      </c>
      <c r="C400" s="96"/>
      <c r="D400" s="65">
        <v>1</v>
      </c>
      <c r="E400" s="318">
        <v>7537</v>
      </c>
      <c r="F400" s="67">
        <f t="shared" si="14"/>
        <v>7537</v>
      </c>
      <c r="G400" s="67">
        <f t="shared" si="13"/>
        <v>90444</v>
      </c>
    </row>
    <row r="401" spans="1:7" ht="38.25" customHeight="1">
      <c r="A401" s="317" t="s">
        <v>1309</v>
      </c>
      <c r="B401" s="317" t="s">
        <v>484</v>
      </c>
      <c r="C401" s="96"/>
      <c r="D401" s="65">
        <v>1</v>
      </c>
      <c r="E401" s="318">
        <v>7537</v>
      </c>
      <c r="F401" s="67">
        <f t="shared" si="14"/>
        <v>7537</v>
      </c>
      <c r="G401" s="67">
        <f t="shared" si="13"/>
        <v>90444</v>
      </c>
    </row>
    <row r="402" spans="1:7" ht="38.25" customHeight="1">
      <c r="A402" s="317" t="s">
        <v>1317</v>
      </c>
      <c r="B402" s="317" t="s">
        <v>1397</v>
      </c>
      <c r="C402" s="96"/>
      <c r="D402" s="65">
        <v>1</v>
      </c>
      <c r="E402" s="318">
        <v>7545</v>
      </c>
      <c r="F402" s="67">
        <f t="shared" si="14"/>
        <v>7545</v>
      </c>
      <c r="G402" s="67">
        <f t="shared" si="13"/>
        <v>90540</v>
      </c>
    </row>
    <row r="403" spans="1:7" ht="38.25" customHeight="1">
      <c r="A403" s="317" t="s">
        <v>1317</v>
      </c>
      <c r="B403" s="317" t="s">
        <v>1397</v>
      </c>
      <c r="C403" s="96"/>
      <c r="D403" s="65">
        <v>1</v>
      </c>
      <c r="E403" s="318">
        <v>7545</v>
      </c>
      <c r="F403" s="67">
        <f t="shared" si="14"/>
        <v>7545</v>
      </c>
      <c r="G403" s="67">
        <f t="shared" si="13"/>
        <v>90540</v>
      </c>
    </row>
    <row r="404" spans="1:7" ht="38.25" customHeight="1">
      <c r="A404" s="317" t="s">
        <v>1317</v>
      </c>
      <c r="B404" s="317" t="s">
        <v>1397</v>
      </c>
      <c r="C404" s="96"/>
      <c r="D404" s="65">
        <v>1</v>
      </c>
      <c r="E404" s="318">
        <v>7545</v>
      </c>
      <c r="F404" s="67">
        <f t="shared" si="14"/>
        <v>7545</v>
      </c>
      <c r="G404" s="67">
        <f t="shared" si="13"/>
        <v>90540</v>
      </c>
    </row>
    <row r="405" spans="1:7" ht="38.25" customHeight="1">
      <c r="A405" s="317" t="s">
        <v>1317</v>
      </c>
      <c r="B405" s="317" t="s">
        <v>1397</v>
      </c>
      <c r="C405" s="96"/>
      <c r="D405" s="65">
        <v>1</v>
      </c>
      <c r="E405" s="318">
        <v>7545</v>
      </c>
      <c r="F405" s="67">
        <f t="shared" si="14"/>
        <v>7545</v>
      </c>
      <c r="G405" s="67">
        <f t="shared" si="13"/>
        <v>90540</v>
      </c>
    </row>
    <row r="406" spans="1:7" ht="38.25" customHeight="1">
      <c r="A406" s="317" t="s">
        <v>1317</v>
      </c>
      <c r="B406" s="317" t="s">
        <v>1397</v>
      </c>
      <c r="C406" s="96"/>
      <c r="D406" s="65">
        <v>1</v>
      </c>
      <c r="E406" s="318">
        <v>7545</v>
      </c>
      <c r="F406" s="67">
        <f t="shared" si="14"/>
        <v>7545</v>
      </c>
      <c r="G406" s="67">
        <f t="shared" si="13"/>
        <v>90540</v>
      </c>
    </row>
    <row r="407" spans="1:7" ht="38.25" customHeight="1">
      <c r="A407" s="317" t="s">
        <v>1317</v>
      </c>
      <c r="B407" s="317" t="s">
        <v>1397</v>
      </c>
      <c r="C407" s="96"/>
      <c r="D407" s="65">
        <v>1</v>
      </c>
      <c r="E407" s="318">
        <v>7545</v>
      </c>
      <c r="F407" s="67">
        <f t="shared" si="14"/>
        <v>7545</v>
      </c>
      <c r="G407" s="67">
        <f t="shared" si="13"/>
        <v>90540</v>
      </c>
    </row>
    <row r="408" spans="1:7" ht="38.25" customHeight="1">
      <c r="A408" s="317" t="s">
        <v>1317</v>
      </c>
      <c r="B408" s="317" t="s">
        <v>1397</v>
      </c>
      <c r="C408" s="96"/>
      <c r="D408" s="65">
        <v>1</v>
      </c>
      <c r="E408" s="318">
        <v>7545</v>
      </c>
      <c r="F408" s="67">
        <f t="shared" si="14"/>
        <v>7545</v>
      </c>
      <c r="G408" s="67">
        <f t="shared" si="13"/>
        <v>90540</v>
      </c>
    </row>
    <row r="409" spans="1:7" ht="38.25" customHeight="1">
      <c r="A409" s="317" t="s">
        <v>1318</v>
      </c>
      <c r="B409" s="317" t="s">
        <v>1393</v>
      </c>
      <c r="C409" s="96"/>
      <c r="D409" s="65">
        <v>1</v>
      </c>
      <c r="E409" s="318">
        <v>7587</v>
      </c>
      <c r="F409" s="67">
        <f t="shared" si="14"/>
        <v>7587</v>
      </c>
      <c r="G409" s="67">
        <f t="shared" si="13"/>
        <v>91044</v>
      </c>
    </row>
    <row r="410" spans="1:7" ht="38.25" customHeight="1">
      <c r="A410" s="317" t="s">
        <v>1318</v>
      </c>
      <c r="B410" s="317" t="s">
        <v>1393</v>
      </c>
      <c r="C410" s="96"/>
      <c r="D410" s="65">
        <v>1</v>
      </c>
      <c r="E410" s="318">
        <v>7587</v>
      </c>
      <c r="F410" s="67">
        <f t="shared" si="14"/>
        <v>7587</v>
      </c>
      <c r="G410" s="67">
        <f t="shared" si="13"/>
        <v>91044</v>
      </c>
    </row>
    <row r="411" spans="1:7" ht="38.25" customHeight="1">
      <c r="A411" s="317" t="s">
        <v>1318</v>
      </c>
      <c r="B411" s="317" t="s">
        <v>1393</v>
      </c>
      <c r="C411" s="96"/>
      <c r="D411" s="65">
        <v>1</v>
      </c>
      <c r="E411" s="318">
        <v>7587</v>
      </c>
      <c r="F411" s="67">
        <f t="shared" si="14"/>
        <v>7587</v>
      </c>
      <c r="G411" s="67">
        <f t="shared" si="13"/>
        <v>91044</v>
      </c>
    </row>
    <row r="412" spans="1:7" ht="38.25" customHeight="1">
      <c r="A412" s="317" t="s">
        <v>1314</v>
      </c>
      <c r="B412" s="317" t="s">
        <v>484</v>
      </c>
      <c r="C412" s="96"/>
      <c r="D412" s="65">
        <v>1</v>
      </c>
      <c r="E412" s="318">
        <v>7587</v>
      </c>
      <c r="F412" s="67">
        <f t="shared" si="14"/>
        <v>7587</v>
      </c>
      <c r="G412" s="67">
        <f t="shared" si="13"/>
        <v>91044</v>
      </c>
    </row>
    <row r="413" spans="1:7" ht="38.25" customHeight="1">
      <c r="A413" s="317" t="s">
        <v>1290</v>
      </c>
      <c r="B413" s="317" t="s">
        <v>89</v>
      </c>
      <c r="C413" s="96"/>
      <c r="D413" s="65">
        <v>1</v>
      </c>
      <c r="E413" s="318">
        <v>7616</v>
      </c>
      <c r="F413" s="67">
        <f t="shared" si="14"/>
        <v>7616</v>
      </c>
      <c r="G413" s="67">
        <f t="shared" si="13"/>
        <v>91392</v>
      </c>
    </row>
    <row r="414" spans="1:7" ht="38.25" customHeight="1">
      <c r="A414" s="317" t="s">
        <v>1290</v>
      </c>
      <c r="B414" s="317" t="s">
        <v>89</v>
      </c>
      <c r="C414" s="96"/>
      <c r="D414" s="65">
        <v>1</v>
      </c>
      <c r="E414" s="318">
        <v>7616</v>
      </c>
      <c r="F414" s="67">
        <f t="shared" si="14"/>
        <v>7616</v>
      </c>
      <c r="G414" s="67">
        <f t="shared" si="13"/>
        <v>91392</v>
      </c>
    </row>
    <row r="415" spans="1:7" ht="38.25" customHeight="1">
      <c r="A415" s="317" t="s">
        <v>1255</v>
      </c>
      <c r="B415" s="317" t="s">
        <v>1390</v>
      </c>
      <c r="C415" s="96"/>
      <c r="D415" s="65">
        <v>1</v>
      </c>
      <c r="E415" s="318">
        <v>7626</v>
      </c>
      <c r="F415" s="67">
        <f t="shared" si="14"/>
        <v>7626</v>
      </c>
      <c r="G415" s="67">
        <f t="shared" si="13"/>
        <v>91512</v>
      </c>
    </row>
    <row r="416" spans="1:7" ht="38.25" customHeight="1">
      <c r="A416" s="317" t="s">
        <v>1255</v>
      </c>
      <c r="B416" s="317" t="s">
        <v>1389</v>
      </c>
      <c r="C416" s="96"/>
      <c r="D416" s="65">
        <v>1</v>
      </c>
      <c r="E416" s="318">
        <v>7626</v>
      </c>
      <c r="F416" s="67">
        <f t="shared" si="14"/>
        <v>7626</v>
      </c>
      <c r="G416" s="67">
        <f t="shared" si="13"/>
        <v>91512</v>
      </c>
    </row>
    <row r="417" spans="1:7" ht="38.25" customHeight="1">
      <c r="A417" s="317" t="s">
        <v>1255</v>
      </c>
      <c r="B417" s="317" t="s">
        <v>1413</v>
      </c>
      <c r="C417" s="96"/>
      <c r="D417" s="65">
        <v>1</v>
      </c>
      <c r="E417" s="318">
        <v>7626</v>
      </c>
      <c r="F417" s="67">
        <f t="shared" si="14"/>
        <v>7626</v>
      </c>
      <c r="G417" s="67">
        <f t="shared" si="13"/>
        <v>91512</v>
      </c>
    </row>
    <row r="418" spans="1:7" ht="38.25" customHeight="1">
      <c r="A418" s="317" t="s">
        <v>1255</v>
      </c>
      <c r="B418" s="317" t="s">
        <v>1413</v>
      </c>
      <c r="C418" s="96"/>
      <c r="D418" s="65">
        <v>1</v>
      </c>
      <c r="E418" s="318">
        <v>7626</v>
      </c>
      <c r="F418" s="67">
        <f t="shared" si="14"/>
        <v>7626</v>
      </c>
      <c r="G418" s="67">
        <f t="shared" si="13"/>
        <v>91512</v>
      </c>
    </row>
    <row r="419" spans="1:7" ht="38.25" customHeight="1">
      <c r="A419" s="317" t="s">
        <v>1319</v>
      </c>
      <c r="B419" s="317" t="s">
        <v>1411</v>
      </c>
      <c r="C419" s="96"/>
      <c r="D419" s="65">
        <v>1</v>
      </c>
      <c r="E419" s="318">
        <v>7650</v>
      </c>
      <c r="F419" s="67">
        <f t="shared" si="14"/>
        <v>7650</v>
      </c>
      <c r="G419" s="67">
        <f t="shared" si="13"/>
        <v>91800</v>
      </c>
    </row>
    <row r="420" spans="1:7" ht="38.25" customHeight="1">
      <c r="A420" s="317" t="s">
        <v>1319</v>
      </c>
      <c r="B420" s="317" t="s">
        <v>1411</v>
      </c>
      <c r="C420" s="96"/>
      <c r="D420" s="65">
        <v>1</v>
      </c>
      <c r="E420" s="318">
        <v>7650</v>
      </c>
      <c r="F420" s="67">
        <f t="shared" si="14"/>
        <v>7650</v>
      </c>
      <c r="G420" s="67">
        <f t="shared" si="13"/>
        <v>91800</v>
      </c>
    </row>
    <row r="421" spans="1:7" ht="38.25" customHeight="1">
      <c r="A421" s="317" t="s">
        <v>1290</v>
      </c>
      <c r="B421" s="317" t="s">
        <v>1413</v>
      </c>
      <c r="C421" s="96"/>
      <c r="D421" s="65">
        <v>1</v>
      </c>
      <c r="E421" s="318">
        <v>7650</v>
      </c>
      <c r="F421" s="67">
        <f t="shared" si="14"/>
        <v>7650</v>
      </c>
      <c r="G421" s="67">
        <f t="shared" si="13"/>
        <v>91800</v>
      </c>
    </row>
    <row r="422" spans="1:7" ht="38.25" customHeight="1">
      <c r="A422" s="317" t="s">
        <v>1312</v>
      </c>
      <c r="B422" s="317" t="s">
        <v>1382</v>
      </c>
      <c r="C422" s="96"/>
      <c r="D422" s="65">
        <v>1</v>
      </c>
      <c r="E422" s="318">
        <v>7650</v>
      </c>
      <c r="F422" s="67">
        <f t="shared" si="14"/>
        <v>7650</v>
      </c>
      <c r="G422" s="67">
        <f t="shared" si="13"/>
        <v>91800</v>
      </c>
    </row>
    <row r="423" spans="1:7" ht="38.25" customHeight="1">
      <c r="A423" s="317" t="s">
        <v>1312</v>
      </c>
      <c r="B423" s="317" t="s">
        <v>1382</v>
      </c>
      <c r="C423" s="96"/>
      <c r="D423" s="65">
        <v>1</v>
      </c>
      <c r="E423" s="318">
        <v>7650</v>
      </c>
      <c r="F423" s="67">
        <f t="shared" si="14"/>
        <v>7650</v>
      </c>
      <c r="G423" s="67">
        <f t="shared" si="13"/>
        <v>91800</v>
      </c>
    </row>
    <row r="424" spans="1:7" ht="38.25" customHeight="1">
      <c r="A424" s="317" t="s">
        <v>1290</v>
      </c>
      <c r="B424" s="317" t="s">
        <v>89</v>
      </c>
      <c r="C424" s="96"/>
      <c r="D424" s="65">
        <v>1</v>
      </c>
      <c r="E424" s="318">
        <v>7650</v>
      </c>
      <c r="F424" s="67">
        <f t="shared" si="14"/>
        <v>7650</v>
      </c>
      <c r="G424" s="67">
        <f t="shared" si="13"/>
        <v>91800</v>
      </c>
    </row>
    <row r="425" spans="1:7" ht="38.25" customHeight="1">
      <c r="A425" s="317" t="s">
        <v>1290</v>
      </c>
      <c r="B425" s="317" t="s">
        <v>1381</v>
      </c>
      <c r="C425" s="96"/>
      <c r="D425" s="65">
        <v>1</v>
      </c>
      <c r="E425" s="318">
        <v>7650</v>
      </c>
      <c r="F425" s="67">
        <f t="shared" si="14"/>
        <v>7650</v>
      </c>
      <c r="G425" s="67">
        <f t="shared" si="13"/>
        <v>91800</v>
      </c>
    </row>
    <row r="426" spans="1:7" ht="38.25" customHeight="1">
      <c r="A426" s="317" t="s">
        <v>1287</v>
      </c>
      <c r="B426" s="317" t="s">
        <v>1408</v>
      </c>
      <c r="C426" s="96"/>
      <c r="D426" s="65">
        <v>1</v>
      </c>
      <c r="E426" s="318">
        <v>7690</v>
      </c>
      <c r="F426" s="67">
        <f t="shared" si="14"/>
        <v>7690</v>
      </c>
      <c r="G426" s="67">
        <f t="shared" si="13"/>
        <v>92280</v>
      </c>
    </row>
    <row r="427" spans="1:7" ht="38.25" customHeight="1">
      <c r="A427" s="317" t="s">
        <v>1318</v>
      </c>
      <c r="B427" s="317" t="s">
        <v>1393</v>
      </c>
      <c r="C427" s="96"/>
      <c r="D427" s="65">
        <v>1</v>
      </c>
      <c r="E427" s="318">
        <v>7693</v>
      </c>
      <c r="F427" s="67">
        <f t="shared" si="14"/>
        <v>7693</v>
      </c>
      <c r="G427" s="67">
        <f t="shared" si="13"/>
        <v>92316</v>
      </c>
    </row>
    <row r="428" spans="1:7" ht="38.25" customHeight="1">
      <c r="A428" s="317" t="s">
        <v>1255</v>
      </c>
      <c r="B428" s="317" t="s">
        <v>1398</v>
      </c>
      <c r="C428" s="96"/>
      <c r="D428" s="65">
        <v>1</v>
      </c>
      <c r="E428" s="318">
        <v>7717</v>
      </c>
      <c r="F428" s="67">
        <f t="shared" si="14"/>
        <v>7717</v>
      </c>
      <c r="G428" s="67">
        <f t="shared" si="13"/>
        <v>92604</v>
      </c>
    </row>
    <row r="429" spans="1:7" ht="38.25" customHeight="1">
      <c r="A429" s="317" t="s">
        <v>1279</v>
      </c>
      <c r="B429" s="317" t="s">
        <v>1396</v>
      </c>
      <c r="C429" s="96"/>
      <c r="D429" s="65">
        <v>1</v>
      </c>
      <c r="E429" s="318">
        <v>7717</v>
      </c>
      <c r="F429" s="67">
        <f t="shared" si="14"/>
        <v>7717</v>
      </c>
      <c r="G429" s="67">
        <f t="shared" si="13"/>
        <v>92604</v>
      </c>
    </row>
    <row r="430" spans="1:7" ht="38.25" customHeight="1">
      <c r="A430" s="317" t="s">
        <v>1255</v>
      </c>
      <c r="B430" s="317" t="s">
        <v>1398</v>
      </c>
      <c r="C430" s="96"/>
      <c r="D430" s="65">
        <v>1</v>
      </c>
      <c r="E430" s="318">
        <v>7744</v>
      </c>
      <c r="F430" s="67">
        <f t="shared" si="14"/>
        <v>7744</v>
      </c>
      <c r="G430" s="67">
        <f t="shared" si="13"/>
        <v>92928</v>
      </c>
    </row>
    <row r="431" spans="1:7" ht="38.25" customHeight="1">
      <c r="A431" s="317" t="s">
        <v>1255</v>
      </c>
      <c r="B431" s="317" t="s">
        <v>1398</v>
      </c>
      <c r="C431" s="96"/>
      <c r="D431" s="65">
        <v>1</v>
      </c>
      <c r="E431" s="318">
        <v>7744</v>
      </c>
      <c r="F431" s="67">
        <f t="shared" si="14"/>
        <v>7744</v>
      </c>
      <c r="G431" s="67">
        <f t="shared" si="13"/>
        <v>92928</v>
      </c>
    </row>
    <row r="432" spans="1:7" ht="38.25" customHeight="1">
      <c r="A432" s="317" t="s">
        <v>1255</v>
      </c>
      <c r="B432" s="317" t="s">
        <v>1398</v>
      </c>
      <c r="C432" s="96"/>
      <c r="D432" s="65">
        <v>1</v>
      </c>
      <c r="E432" s="318">
        <v>7744</v>
      </c>
      <c r="F432" s="67">
        <f t="shared" si="14"/>
        <v>7744</v>
      </c>
      <c r="G432" s="67">
        <f t="shared" si="13"/>
        <v>92928</v>
      </c>
    </row>
    <row r="433" spans="1:7" ht="38.25" customHeight="1">
      <c r="A433" s="317" t="s">
        <v>1255</v>
      </c>
      <c r="B433" s="317" t="s">
        <v>1398</v>
      </c>
      <c r="C433" s="96"/>
      <c r="D433" s="65">
        <v>1</v>
      </c>
      <c r="E433" s="318">
        <v>7744</v>
      </c>
      <c r="F433" s="67">
        <f t="shared" si="14"/>
        <v>7744</v>
      </c>
      <c r="G433" s="67">
        <f t="shared" si="13"/>
        <v>92928</v>
      </c>
    </row>
    <row r="434" spans="1:7" ht="38.25" customHeight="1">
      <c r="A434" s="317" t="s">
        <v>1255</v>
      </c>
      <c r="B434" s="317" t="s">
        <v>1388</v>
      </c>
      <c r="C434" s="96"/>
      <c r="D434" s="65">
        <v>1</v>
      </c>
      <c r="E434" s="318">
        <v>7744</v>
      </c>
      <c r="F434" s="67">
        <f t="shared" si="14"/>
        <v>7744</v>
      </c>
      <c r="G434" s="67">
        <f t="shared" si="13"/>
        <v>92928</v>
      </c>
    </row>
    <row r="435" spans="1:7" ht="38.25" customHeight="1">
      <c r="A435" s="317" t="s">
        <v>1320</v>
      </c>
      <c r="B435" s="317" t="s">
        <v>1395</v>
      </c>
      <c r="C435" s="96"/>
      <c r="D435" s="65">
        <v>1</v>
      </c>
      <c r="E435" s="318">
        <v>7773</v>
      </c>
      <c r="F435" s="67">
        <f t="shared" si="14"/>
        <v>7773</v>
      </c>
      <c r="G435" s="67">
        <f t="shared" si="13"/>
        <v>93276</v>
      </c>
    </row>
    <row r="436" spans="1:7" ht="38.25" customHeight="1">
      <c r="A436" s="317" t="s">
        <v>1283</v>
      </c>
      <c r="B436" s="317" t="s">
        <v>1377</v>
      </c>
      <c r="C436" s="96"/>
      <c r="D436" s="65">
        <v>1</v>
      </c>
      <c r="E436" s="318">
        <v>7806</v>
      </c>
      <c r="F436" s="67">
        <f t="shared" si="14"/>
        <v>7806</v>
      </c>
      <c r="G436" s="67">
        <f t="shared" si="13"/>
        <v>93672</v>
      </c>
    </row>
    <row r="437" spans="1:7" ht="38.25" customHeight="1">
      <c r="A437" s="317" t="s">
        <v>1291</v>
      </c>
      <c r="B437" s="317" t="s">
        <v>1374</v>
      </c>
      <c r="C437" s="96"/>
      <c r="D437" s="65">
        <v>1</v>
      </c>
      <c r="E437" s="318">
        <v>7808</v>
      </c>
      <c r="F437" s="67">
        <f t="shared" si="14"/>
        <v>7808</v>
      </c>
      <c r="G437" s="67">
        <f t="shared" si="13"/>
        <v>93696</v>
      </c>
    </row>
    <row r="438" spans="1:7" ht="38.25" customHeight="1">
      <c r="A438" s="317" t="s">
        <v>1321</v>
      </c>
      <c r="B438" s="317" t="s">
        <v>1380</v>
      </c>
      <c r="C438" s="96"/>
      <c r="D438" s="65">
        <v>1</v>
      </c>
      <c r="E438" s="318">
        <v>7834</v>
      </c>
      <c r="F438" s="67">
        <f t="shared" si="14"/>
        <v>7834</v>
      </c>
      <c r="G438" s="67">
        <f t="shared" si="13"/>
        <v>94008</v>
      </c>
    </row>
    <row r="439" spans="1:7" ht="38.25" customHeight="1">
      <c r="A439" s="317" t="s">
        <v>1291</v>
      </c>
      <c r="B439" s="317" t="s">
        <v>484</v>
      </c>
      <c r="C439" s="96"/>
      <c r="D439" s="65">
        <v>1</v>
      </c>
      <c r="E439" s="318">
        <v>7979</v>
      </c>
      <c r="F439" s="67">
        <f t="shared" si="14"/>
        <v>7979</v>
      </c>
      <c r="G439" s="67">
        <f t="shared" si="13"/>
        <v>95748</v>
      </c>
    </row>
    <row r="440" spans="1:7" ht="38.25" customHeight="1">
      <c r="A440" s="317" t="s">
        <v>1279</v>
      </c>
      <c r="B440" s="317" t="s">
        <v>1404</v>
      </c>
      <c r="C440" s="96"/>
      <c r="D440" s="65">
        <v>1</v>
      </c>
      <c r="E440" s="318">
        <v>7883</v>
      </c>
      <c r="F440" s="67">
        <f t="shared" si="14"/>
        <v>7883</v>
      </c>
      <c r="G440" s="67">
        <f t="shared" si="13"/>
        <v>94596</v>
      </c>
    </row>
    <row r="441" spans="1:7" ht="38.25" customHeight="1">
      <c r="A441" s="317" t="s">
        <v>1322</v>
      </c>
      <c r="B441" s="317" t="s">
        <v>1394</v>
      </c>
      <c r="C441" s="96"/>
      <c r="D441" s="65">
        <v>1</v>
      </c>
      <c r="E441" s="318">
        <v>7918</v>
      </c>
      <c r="F441" s="67">
        <f t="shared" si="14"/>
        <v>7918</v>
      </c>
      <c r="G441" s="67">
        <f t="shared" si="13"/>
        <v>95016</v>
      </c>
    </row>
    <row r="442" spans="1:7" ht="38.25" customHeight="1">
      <c r="A442" s="317" t="s">
        <v>1323</v>
      </c>
      <c r="B442" s="317" t="s">
        <v>1408</v>
      </c>
      <c r="C442" s="96"/>
      <c r="D442" s="65">
        <v>1</v>
      </c>
      <c r="E442" s="318">
        <v>7918</v>
      </c>
      <c r="F442" s="67">
        <f t="shared" si="14"/>
        <v>7918</v>
      </c>
      <c r="G442" s="67">
        <f t="shared" si="13"/>
        <v>95016</v>
      </c>
    </row>
    <row r="443" spans="1:7" ht="38.25" customHeight="1">
      <c r="A443" s="317" t="s">
        <v>1321</v>
      </c>
      <c r="B443" s="317" t="s">
        <v>1377</v>
      </c>
      <c r="C443" s="96"/>
      <c r="D443" s="65">
        <v>1</v>
      </c>
      <c r="E443" s="318">
        <v>8044</v>
      </c>
      <c r="F443" s="67">
        <f t="shared" si="14"/>
        <v>8044</v>
      </c>
      <c r="G443" s="67">
        <f t="shared" si="13"/>
        <v>96528</v>
      </c>
    </row>
    <row r="444" spans="1:7" ht="38.25" customHeight="1">
      <c r="A444" s="317" t="s">
        <v>1321</v>
      </c>
      <c r="B444" s="317" t="s">
        <v>1380</v>
      </c>
      <c r="C444" s="96"/>
      <c r="D444" s="65">
        <v>1</v>
      </c>
      <c r="E444" s="318">
        <v>8044</v>
      </c>
      <c r="F444" s="67">
        <f t="shared" si="14"/>
        <v>8044</v>
      </c>
      <c r="G444" s="67">
        <f t="shared" si="13"/>
        <v>96528</v>
      </c>
    </row>
    <row r="445" spans="1:7" ht="38.25" customHeight="1">
      <c r="A445" s="317" t="s">
        <v>1299</v>
      </c>
      <c r="B445" s="317" t="s">
        <v>1380</v>
      </c>
      <c r="C445" s="96"/>
      <c r="D445" s="65">
        <v>1</v>
      </c>
      <c r="E445" s="318">
        <v>8044</v>
      </c>
      <c r="F445" s="67">
        <f t="shared" si="14"/>
        <v>8044</v>
      </c>
      <c r="G445" s="67">
        <f t="shared" si="13"/>
        <v>96528</v>
      </c>
    </row>
    <row r="446" spans="1:7" ht="38.25" customHeight="1">
      <c r="A446" s="317" t="s">
        <v>1299</v>
      </c>
      <c r="B446" s="317" t="s">
        <v>1380</v>
      </c>
      <c r="C446" s="96"/>
      <c r="D446" s="65">
        <v>1</v>
      </c>
      <c r="E446" s="318">
        <v>8044</v>
      </c>
      <c r="F446" s="67">
        <f t="shared" si="14"/>
        <v>8044</v>
      </c>
      <c r="G446" s="67">
        <f t="shared" si="13"/>
        <v>96528</v>
      </c>
    </row>
    <row r="447" spans="1:7" ht="38.25" customHeight="1">
      <c r="A447" s="317" t="s">
        <v>1321</v>
      </c>
      <c r="B447" s="317" t="s">
        <v>1380</v>
      </c>
      <c r="C447" s="96"/>
      <c r="D447" s="65">
        <v>1</v>
      </c>
      <c r="E447" s="318">
        <v>8044</v>
      </c>
      <c r="F447" s="67">
        <f t="shared" si="14"/>
        <v>8044</v>
      </c>
      <c r="G447" s="67">
        <f t="shared" si="13"/>
        <v>96528</v>
      </c>
    </row>
    <row r="448" spans="1:7" ht="38.25" customHeight="1">
      <c r="A448" s="317" t="s">
        <v>1321</v>
      </c>
      <c r="B448" s="317" t="s">
        <v>1380</v>
      </c>
      <c r="C448" s="96"/>
      <c r="D448" s="65">
        <v>1</v>
      </c>
      <c r="E448" s="318">
        <v>8044</v>
      </c>
      <c r="F448" s="67">
        <f t="shared" si="14"/>
        <v>8044</v>
      </c>
      <c r="G448" s="67">
        <f t="shared" si="13"/>
        <v>96528</v>
      </c>
    </row>
    <row r="449" spans="1:7" ht="38.25" customHeight="1">
      <c r="A449" s="317" t="s">
        <v>1321</v>
      </c>
      <c r="B449" s="317" t="s">
        <v>1380</v>
      </c>
      <c r="C449" s="96"/>
      <c r="D449" s="65">
        <v>1</v>
      </c>
      <c r="E449" s="318">
        <v>8044</v>
      </c>
      <c r="F449" s="67">
        <f t="shared" si="14"/>
        <v>8044</v>
      </c>
      <c r="G449" s="67">
        <f t="shared" si="13"/>
        <v>96528</v>
      </c>
    </row>
    <row r="450" spans="1:7" ht="38.25" customHeight="1">
      <c r="A450" s="317" t="s">
        <v>1321</v>
      </c>
      <c r="B450" s="317" t="s">
        <v>1380</v>
      </c>
      <c r="C450" s="96"/>
      <c r="D450" s="65">
        <v>1</v>
      </c>
      <c r="E450" s="318">
        <v>8044</v>
      </c>
      <c r="F450" s="67">
        <f t="shared" si="14"/>
        <v>8044</v>
      </c>
      <c r="G450" s="67">
        <f t="shared" si="13"/>
        <v>96528</v>
      </c>
    </row>
    <row r="451" spans="1:7" ht="38.25" customHeight="1">
      <c r="A451" s="317" t="s">
        <v>1321</v>
      </c>
      <c r="B451" s="317" t="s">
        <v>1380</v>
      </c>
      <c r="C451" s="96"/>
      <c r="D451" s="65">
        <v>1</v>
      </c>
      <c r="E451" s="318">
        <v>8044</v>
      </c>
      <c r="F451" s="67">
        <f t="shared" si="14"/>
        <v>8044</v>
      </c>
      <c r="G451" s="67">
        <f t="shared" ref="G451:G514" si="15">F451*12</f>
        <v>96528</v>
      </c>
    </row>
    <row r="452" spans="1:7" ht="38.25" customHeight="1">
      <c r="A452" s="317" t="s">
        <v>1321</v>
      </c>
      <c r="B452" s="317" t="s">
        <v>1380</v>
      </c>
      <c r="C452" s="96"/>
      <c r="D452" s="65">
        <v>1</v>
      </c>
      <c r="E452" s="318">
        <v>8044</v>
      </c>
      <c r="F452" s="67">
        <f t="shared" si="14"/>
        <v>8044</v>
      </c>
      <c r="G452" s="67">
        <f t="shared" si="15"/>
        <v>96528</v>
      </c>
    </row>
    <row r="453" spans="1:7" ht="38.25" customHeight="1">
      <c r="A453" s="317" t="s">
        <v>1255</v>
      </c>
      <c r="B453" s="317" t="s">
        <v>1376</v>
      </c>
      <c r="C453" s="96"/>
      <c r="D453" s="65">
        <v>1</v>
      </c>
      <c r="E453" s="318">
        <v>8044</v>
      </c>
      <c r="F453" s="67">
        <f t="shared" si="14"/>
        <v>8044</v>
      </c>
      <c r="G453" s="67">
        <f t="shared" si="15"/>
        <v>96528</v>
      </c>
    </row>
    <row r="454" spans="1:7" ht="38.25" customHeight="1">
      <c r="A454" s="317" t="s">
        <v>1324</v>
      </c>
      <c r="B454" s="317" t="s">
        <v>1397</v>
      </c>
      <c r="C454" s="96"/>
      <c r="D454" s="65">
        <v>1</v>
      </c>
      <c r="E454" s="318">
        <v>8060</v>
      </c>
      <c r="F454" s="67">
        <f t="shared" si="14"/>
        <v>8060</v>
      </c>
      <c r="G454" s="67">
        <f t="shared" si="15"/>
        <v>96720</v>
      </c>
    </row>
    <row r="455" spans="1:7" ht="38.25" customHeight="1">
      <c r="A455" s="317" t="s">
        <v>1324</v>
      </c>
      <c r="B455" s="317" t="s">
        <v>1397</v>
      </c>
      <c r="C455" s="96"/>
      <c r="D455" s="65">
        <v>1</v>
      </c>
      <c r="E455" s="318">
        <v>8060</v>
      </c>
      <c r="F455" s="67">
        <f t="shared" si="14"/>
        <v>8060</v>
      </c>
      <c r="G455" s="67">
        <f t="shared" si="15"/>
        <v>96720</v>
      </c>
    </row>
    <row r="456" spans="1:7" ht="38.25" customHeight="1">
      <c r="A456" s="317" t="s">
        <v>1324</v>
      </c>
      <c r="B456" s="317" t="s">
        <v>1397</v>
      </c>
      <c r="C456" s="96"/>
      <c r="D456" s="65">
        <v>1</v>
      </c>
      <c r="E456" s="318">
        <v>8060</v>
      </c>
      <c r="F456" s="67">
        <f t="shared" si="14"/>
        <v>8060</v>
      </c>
      <c r="G456" s="67">
        <f t="shared" si="15"/>
        <v>96720</v>
      </c>
    </row>
    <row r="457" spans="1:7" ht="38.25" customHeight="1">
      <c r="A457" s="317" t="s">
        <v>1315</v>
      </c>
      <c r="B457" s="317" t="s">
        <v>1408</v>
      </c>
      <c r="C457" s="96"/>
      <c r="D457" s="65">
        <v>1</v>
      </c>
      <c r="E457" s="318">
        <v>8111</v>
      </c>
      <c r="F457" s="67">
        <f t="shared" si="14"/>
        <v>8111</v>
      </c>
      <c r="G457" s="67">
        <f t="shared" si="15"/>
        <v>97332</v>
      </c>
    </row>
    <row r="458" spans="1:7" ht="38.25" customHeight="1">
      <c r="A458" s="317" t="s">
        <v>1315</v>
      </c>
      <c r="B458" s="317" t="s">
        <v>1408</v>
      </c>
      <c r="C458" s="96"/>
      <c r="D458" s="65">
        <v>1</v>
      </c>
      <c r="E458" s="318">
        <v>8111</v>
      </c>
      <c r="F458" s="67">
        <f t="shared" si="14"/>
        <v>8111</v>
      </c>
      <c r="G458" s="67">
        <f t="shared" si="15"/>
        <v>97332</v>
      </c>
    </row>
    <row r="459" spans="1:7" ht="38.25" customHeight="1">
      <c r="A459" s="317" t="s">
        <v>1315</v>
      </c>
      <c r="B459" s="317" t="s">
        <v>1380</v>
      </c>
      <c r="C459" s="96"/>
      <c r="D459" s="65">
        <v>1</v>
      </c>
      <c r="E459" s="318">
        <v>8111</v>
      </c>
      <c r="F459" s="67">
        <f t="shared" ref="F459:F522" si="16">D459*E459</f>
        <v>8111</v>
      </c>
      <c r="G459" s="67">
        <f t="shared" si="15"/>
        <v>97332</v>
      </c>
    </row>
    <row r="460" spans="1:7" ht="38.25" customHeight="1">
      <c r="A460" s="317" t="s">
        <v>1325</v>
      </c>
      <c r="B460" s="317" t="s">
        <v>1380</v>
      </c>
      <c r="C460" s="96"/>
      <c r="D460" s="65">
        <v>1</v>
      </c>
      <c r="E460" s="318">
        <v>8111</v>
      </c>
      <c r="F460" s="67">
        <f t="shared" si="16"/>
        <v>8111</v>
      </c>
      <c r="G460" s="67">
        <f t="shared" si="15"/>
        <v>97332</v>
      </c>
    </row>
    <row r="461" spans="1:7" ht="38.25" customHeight="1">
      <c r="A461" s="317" t="s">
        <v>1290</v>
      </c>
      <c r="B461" s="317" t="s">
        <v>1387</v>
      </c>
      <c r="C461" s="96"/>
      <c r="D461" s="65">
        <v>1</v>
      </c>
      <c r="E461" s="318">
        <v>8117</v>
      </c>
      <c r="F461" s="67">
        <f t="shared" si="16"/>
        <v>8117</v>
      </c>
      <c r="G461" s="67">
        <f t="shared" si="15"/>
        <v>97404</v>
      </c>
    </row>
    <row r="462" spans="1:7" ht="38.25" customHeight="1">
      <c r="A462" s="317" t="s">
        <v>1287</v>
      </c>
      <c r="B462" s="317" t="s">
        <v>1402</v>
      </c>
      <c r="C462" s="96"/>
      <c r="D462" s="65">
        <v>1</v>
      </c>
      <c r="E462" s="318">
        <v>8157</v>
      </c>
      <c r="F462" s="67">
        <f t="shared" si="16"/>
        <v>8157</v>
      </c>
      <c r="G462" s="67">
        <f t="shared" si="15"/>
        <v>97884</v>
      </c>
    </row>
    <row r="463" spans="1:7" ht="38.25" customHeight="1">
      <c r="A463" s="317" t="s">
        <v>1326</v>
      </c>
      <c r="B463" s="317" t="s">
        <v>1380</v>
      </c>
      <c r="C463" s="96"/>
      <c r="D463" s="65">
        <v>1</v>
      </c>
      <c r="E463" s="318">
        <v>8157</v>
      </c>
      <c r="F463" s="67">
        <f t="shared" si="16"/>
        <v>8157</v>
      </c>
      <c r="G463" s="67">
        <f t="shared" si="15"/>
        <v>97884</v>
      </c>
    </row>
    <row r="464" spans="1:7" ht="38.25" customHeight="1">
      <c r="A464" s="317" t="s">
        <v>1304</v>
      </c>
      <c r="B464" s="317" t="s">
        <v>1375</v>
      </c>
      <c r="C464" s="96"/>
      <c r="D464" s="65">
        <v>1</v>
      </c>
      <c r="E464" s="318">
        <v>8157</v>
      </c>
      <c r="F464" s="67">
        <f t="shared" si="16"/>
        <v>8157</v>
      </c>
      <c r="G464" s="67">
        <f t="shared" si="15"/>
        <v>97884</v>
      </c>
    </row>
    <row r="465" spans="1:7" ht="38.25" customHeight="1">
      <c r="A465" s="317" t="s">
        <v>1287</v>
      </c>
      <c r="B465" s="317" t="s">
        <v>484</v>
      </c>
      <c r="C465" s="96"/>
      <c r="D465" s="65">
        <v>1</v>
      </c>
      <c r="E465" s="318">
        <v>8157</v>
      </c>
      <c r="F465" s="67">
        <f t="shared" si="16"/>
        <v>8157</v>
      </c>
      <c r="G465" s="67">
        <f t="shared" si="15"/>
        <v>97884</v>
      </c>
    </row>
    <row r="466" spans="1:7" ht="38.25" customHeight="1">
      <c r="A466" s="317" t="s">
        <v>1327</v>
      </c>
      <c r="B466" s="317" t="s">
        <v>1388</v>
      </c>
      <c r="C466" s="96"/>
      <c r="D466" s="65">
        <v>1</v>
      </c>
      <c r="E466" s="318">
        <v>8157</v>
      </c>
      <c r="F466" s="67">
        <f t="shared" si="16"/>
        <v>8157</v>
      </c>
      <c r="G466" s="67">
        <f t="shared" si="15"/>
        <v>97884</v>
      </c>
    </row>
    <row r="467" spans="1:7" ht="38.25" customHeight="1">
      <c r="A467" s="317" t="s">
        <v>1328</v>
      </c>
      <c r="B467" s="317" t="s">
        <v>1388</v>
      </c>
      <c r="C467" s="96"/>
      <c r="D467" s="65">
        <v>1</v>
      </c>
      <c r="E467" s="318">
        <v>8157</v>
      </c>
      <c r="F467" s="67">
        <f t="shared" si="16"/>
        <v>8157</v>
      </c>
      <c r="G467" s="67">
        <f t="shared" si="15"/>
        <v>97884</v>
      </c>
    </row>
    <row r="468" spans="1:7" ht="38.25" customHeight="1">
      <c r="A468" s="317" t="s">
        <v>1255</v>
      </c>
      <c r="B468" s="317" t="s">
        <v>1376</v>
      </c>
      <c r="C468" s="96"/>
      <c r="D468" s="65">
        <v>1</v>
      </c>
      <c r="E468" s="318">
        <v>8157</v>
      </c>
      <c r="F468" s="67">
        <f t="shared" si="16"/>
        <v>8157</v>
      </c>
      <c r="G468" s="67">
        <f t="shared" si="15"/>
        <v>97884</v>
      </c>
    </row>
    <row r="469" spans="1:7" ht="38.25" customHeight="1">
      <c r="A469" s="317" t="s">
        <v>1255</v>
      </c>
      <c r="B469" s="317" t="s">
        <v>1395</v>
      </c>
      <c r="C469" s="96"/>
      <c r="D469" s="65">
        <v>1</v>
      </c>
      <c r="E469" s="318">
        <v>8160</v>
      </c>
      <c r="F469" s="67">
        <f t="shared" si="16"/>
        <v>8160</v>
      </c>
      <c r="G469" s="67">
        <f t="shared" si="15"/>
        <v>97920</v>
      </c>
    </row>
    <row r="470" spans="1:7" ht="38.25" customHeight="1">
      <c r="A470" s="317" t="s">
        <v>1255</v>
      </c>
      <c r="B470" s="317" t="s">
        <v>1395</v>
      </c>
      <c r="C470" s="96"/>
      <c r="D470" s="65">
        <v>1</v>
      </c>
      <c r="E470" s="318">
        <v>8160</v>
      </c>
      <c r="F470" s="67">
        <f t="shared" si="16"/>
        <v>8160</v>
      </c>
      <c r="G470" s="67">
        <f t="shared" si="15"/>
        <v>97920</v>
      </c>
    </row>
    <row r="471" spans="1:7" ht="38.25" customHeight="1">
      <c r="A471" s="317" t="s">
        <v>1329</v>
      </c>
      <c r="B471" s="317" t="s">
        <v>1385</v>
      </c>
      <c r="C471" s="96"/>
      <c r="D471" s="65">
        <v>1</v>
      </c>
      <c r="E471" s="318">
        <v>8160</v>
      </c>
      <c r="F471" s="67">
        <f t="shared" si="16"/>
        <v>8160</v>
      </c>
      <c r="G471" s="67">
        <f t="shared" si="15"/>
        <v>97920</v>
      </c>
    </row>
    <row r="472" spans="1:7" ht="38.25" customHeight="1">
      <c r="A472" s="317" t="s">
        <v>1290</v>
      </c>
      <c r="B472" s="317" t="s">
        <v>1385</v>
      </c>
      <c r="C472" s="96"/>
      <c r="D472" s="65">
        <v>1</v>
      </c>
      <c r="E472" s="318">
        <v>8160</v>
      </c>
      <c r="F472" s="67">
        <f t="shared" si="16"/>
        <v>8160</v>
      </c>
      <c r="G472" s="67">
        <f t="shared" si="15"/>
        <v>97920</v>
      </c>
    </row>
    <row r="473" spans="1:7" ht="38.25" customHeight="1">
      <c r="A473" s="317" t="s">
        <v>1330</v>
      </c>
      <c r="B473" s="317" t="s">
        <v>1378</v>
      </c>
      <c r="C473" s="96"/>
      <c r="D473" s="65">
        <v>1</v>
      </c>
      <c r="E473" s="318">
        <v>8160</v>
      </c>
      <c r="F473" s="67">
        <f t="shared" si="16"/>
        <v>8160</v>
      </c>
      <c r="G473" s="67">
        <f t="shared" si="15"/>
        <v>97920</v>
      </c>
    </row>
    <row r="474" spans="1:7" ht="38.25" customHeight="1">
      <c r="A474" s="317" t="s">
        <v>1290</v>
      </c>
      <c r="B474" s="317" t="s">
        <v>1387</v>
      </c>
      <c r="C474" s="96"/>
      <c r="D474" s="65">
        <v>1</v>
      </c>
      <c r="E474" s="318">
        <v>8116</v>
      </c>
      <c r="F474" s="67">
        <f t="shared" si="16"/>
        <v>8116</v>
      </c>
      <c r="G474" s="67">
        <f t="shared" si="15"/>
        <v>97392</v>
      </c>
    </row>
    <row r="475" spans="1:7" ht="38.25" customHeight="1">
      <c r="A475" s="317" t="s">
        <v>1279</v>
      </c>
      <c r="B475" s="317" t="s">
        <v>1374</v>
      </c>
      <c r="C475" s="96"/>
      <c r="D475" s="65">
        <v>1</v>
      </c>
      <c r="E475" s="318">
        <v>8116</v>
      </c>
      <c r="F475" s="67">
        <f t="shared" si="16"/>
        <v>8116</v>
      </c>
      <c r="G475" s="67">
        <f t="shared" si="15"/>
        <v>97392</v>
      </c>
    </row>
    <row r="476" spans="1:7" ht="38.25" customHeight="1">
      <c r="A476" s="317" t="s">
        <v>1279</v>
      </c>
      <c r="B476" s="317" t="s">
        <v>1395</v>
      </c>
      <c r="C476" s="96"/>
      <c r="D476" s="65">
        <v>1</v>
      </c>
      <c r="E476" s="318">
        <v>8116</v>
      </c>
      <c r="F476" s="67">
        <f t="shared" si="16"/>
        <v>8116</v>
      </c>
      <c r="G476" s="67">
        <f t="shared" si="15"/>
        <v>97392</v>
      </c>
    </row>
    <row r="477" spans="1:7" ht="38.25" customHeight="1">
      <c r="A477" s="317" t="s">
        <v>1331</v>
      </c>
      <c r="B477" s="317" t="s">
        <v>1414</v>
      </c>
      <c r="C477" s="96"/>
      <c r="D477" s="65">
        <v>1</v>
      </c>
      <c r="E477" s="318">
        <v>8116</v>
      </c>
      <c r="F477" s="67">
        <f t="shared" si="16"/>
        <v>8116</v>
      </c>
      <c r="G477" s="67">
        <f t="shared" si="15"/>
        <v>97392</v>
      </c>
    </row>
    <row r="478" spans="1:7" ht="38.25" customHeight="1">
      <c r="A478" s="317" t="s">
        <v>1279</v>
      </c>
      <c r="B478" s="317" t="s">
        <v>1392</v>
      </c>
      <c r="C478" s="96"/>
      <c r="D478" s="65">
        <v>1</v>
      </c>
      <c r="E478" s="318">
        <v>8116</v>
      </c>
      <c r="F478" s="67">
        <f t="shared" si="16"/>
        <v>8116</v>
      </c>
      <c r="G478" s="67">
        <f t="shared" si="15"/>
        <v>97392</v>
      </c>
    </row>
    <row r="479" spans="1:7" ht="38.25" customHeight="1">
      <c r="A479" s="317" t="s">
        <v>1279</v>
      </c>
      <c r="B479" s="317" t="s">
        <v>1408</v>
      </c>
      <c r="C479" s="96"/>
      <c r="D479" s="65">
        <v>1</v>
      </c>
      <c r="E479" s="318">
        <v>8116</v>
      </c>
      <c r="F479" s="67">
        <f t="shared" si="16"/>
        <v>8116</v>
      </c>
      <c r="G479" s="67">
        <f t="shared" si="15"/>
        <v>97392</v>
      </c>
    </row>
    <row r="480" spans="1:7" ht="38.25" customHeight="1">
      <c r="A480" s="317" t="s">
        <v>1279</v>
      </c>
      <c r="B480" s="317" t="s">
        <v>1380</v>
      </c>
      <c r="C480" s="96"/>
      <c r="D480" s="65">
        <v>1</v>
      </c>
      <c r="E480" s="318">
        <v>8116</v>
      </c>
      <c r="F480" s="67">
        <f t="shared" si="16"/>
        <v>8116</v>
      </c>
      <c r="G480" s="67">
        <f t="shared" si="15"/>
        <v>97392</v>
      </c>
    </row>
    <row r="481" spans="1:7" ht="38.25" customHeight="1">
      <c r="A481" s="317" t="s">
        <v>1290</v>
      </c>
      <c r="B481" s="317" t="s">
        <v>1376</v>
      </c>
      <c r="C481" s="96"/>
      <c r="D481" s="65">
        <v>1</v>
      </c>
      <c r="E481" s="318">
        <v>8116</v>
      </c>
      <c r="F481" s="67">
        <f t="shared" si="16"/>
        <v>8116</v>
      </c>
      <c r="G481" s="67">
        <f t="shared" si="15"/>
        <v>97392</v>
      </c>
    </row>
    <row r="482" spans="1:7" ht="38.25" customHeight="1">
      <c r="A482" s="317" t="s">
        <v>1255</v>
      </c>
      <c r="B482" s="317" t="s">
        <v>1393</v>
      </c>
      <c r="C482" s="96"/>
      <c r="D482" s="65">
        <v>1</v>
      </c>
      <c r="E482" s="318">
        <v>8116</v>
      </c>
      <c r="F482" s="67">
        <f t="shared" si="16"/>
        <v>8116</v>
      </c>
      <c r="G482" s="67">
        <f t="shared" si="15"/>
        <v>97392</v>
      </c>
    </row>
    <row r="483" spans="1:7" ht="38.25" customHeight="1">
      <c r="A483" s="317" t="s">
        <v>1279</v>
      </c>
      <c r="B483" s="317" t="s">
        <v>1396</v>
      </c>
      <c r="C483" s="96"/>
      <c r="D483" s="65">
        <v>1</v>
      </c>
      <c r="E483" s="318">
        <v>8116</v>
      </c>
      <c r="F483" s="67">
        <f t="shared" si="16"/>
        <v>8116</v>
      </c>
      <c r="G483" s="67">
        <f t="shared" si="15"/>
        <v>97392</v>
      </c>
    </row>
    <row r="484" spans="1:7" ht="38.25" customHeight="1">
      <c r="A484" s="317" t="s">
        <v>1287</v>
      </c>
      <c r="B484" s="317" t="s">
        <v>1405</v>
      </c>
      <c r="C484" s="96"/>
      <c r="D484" s="65">
        <v>1</v>
      </c>
      <c r="E484" s="318">
        <v>8191</v>
      </c>
      <c r="F484" s="67">
        <f t="shared" si="16"/>
        <v>8191</v>
      </c>
      <c r="G484" s="67">
        <f t="shared" si="15"/>
        <v>98292</v>
      </c>
    </row>
    <row r="485" spans="1:7" ht="38.25" customHeight="1">
      <c r="A485" s="317" t="s">
        <v>1287</v>
      </c>
      <c r="B485" s="317" t="s">
        <v>1389</v>
      </c>
      <c r="C485" s="96"/>
      <c r="D485" s="65">
        <v>1</v>
      </c>
      <c r="E485" s="318">
        <v>8191</v>
      </c>
      <c r="F485" s="67">
        <f t="shared" si="16"/>
        <v>8191</v>
      </c>
      <c r="G485" s="67">
        <f t="shared" si="15"/>
        <v>98292</v>
      </c>
    </row>
    <row r="486" spans="1:7" ht="38.25" customHeight="1">
      <c r="A486" s="317" t="s">
        <v>1255</v>
      </c>
      <c r="B486" s="317" t="s">
        <v>1413</v>
      </c>
      <c r="C486" s="96"/>
      <c r="D486" s="65">
        <v>1</v>
      </c>
      <c r="E486" s="318">
        <v>8191</v>
      </c>
      <c r="F486" s="67">
        <f t="shared" si="16"/>
        <v>8191</v>
      </c>
      <c r="G486" s="67">
        <f t="shared" si="15"/>
        <v>98292</v>
      </c>
    </row>
    <row r="487" spans="1:7" ht="38.25" customHeight="1">
      <c r="A487" s="317" t="s">
        <v>1287</v>
      </c>
      <c r="B487" s="317" t="s">
        <v>1398</v>
      </c>
      <c r="C487" s="96"/>
      <c r="D487" s="65">
        <v>1</v>
      </c>
      <c r="E487" s="318">
        <v>8191</v>
      </c>
      <c r="F487" s="67">
        <f t="shared" si="16"/>
        <v>8191</v>
      </c>
      <c r="G487" s="67">
        <f t="shared" si="15"/>
        <v>98292</v>
      </c>
    </row>
    <row r="488" spans="1:7" ht="38.25" customHeight="1">
      <c r="A488" s="317" t="s">
        <v>1332</v>
      </c>
      <c r="B488" s="317" t="s">
        <v>484</v>
      </c>
      <c r="C488" s="96"/>
      <c r="D488" s="65">
        <v>1</v>
      </c>
      <c r="E488" s="318">
        <v>8191</v>
      </c>
      <c r="F488" s="67">
        <f t="shared" si="16"/>
        <v>8191</v>
      </c>
      <c r="G488" s="67">
        <f t="shared" si="15"/>
        <v>98292</v>
      </c>
    </row>
    <row r="489" spans="1:7" ht="38.25" customHeight="1">
      <c r="A489" s="317" t="s">
        <v>1255</v>
      </c>
      <c r="B489" s="317" t="s">
        <v>1382</v>
      </c>
      <c r="C489" s="96"/>
      <c r="D489" s="65">
        <v>1</v>
      </c>
      <c r="E489" s="318">
        <v>8200</v>
      </c>
      <c r="F489" s="67">
        <f t="shared" si="16"/>
        <v>8200</v>
      </c>
      <c r="G489" s="67">
        <f t="shared" si="15"/>
        <v>98400</v>
      </c>
    </row>
    <row r="490" spans="1:7" ht="38.25" customHeight="1">
      <c r="A490" s="317" t="s">
        <v>1292</v>
      </c>
      <c r="B490" s="317" t="s">
        <v>1406</v>
      </c>
      <c r="C490" s="96"/>
      <c r="D490" s="65">
        <v>1</v>
      </c>
      <c r="E490" s="318">
        <v>9079</v>
      </c>
      <c r="F490" s="67">
        <f t="shared" si="16"/>
        <v>9079</v>
      </c>
      <c r="G490" s="67">
        <f t="shared" si="15"/>
        <v>108948</v>
      </c>
    </row>
    <row r="491" spans="1:7" ht="38.25" customHeight="1">
      <c r="A491" s="317" t="s">
        <v>1290</v>
      </c>
      <c r="B491" s="317" t="s">
        <v>1382</v>
      </c>
      <c r="C491" s="96"/>
      <c r="D491" s="65">
        <v>1</v>
      </c>
      <c r="E491" s="318">
        <v>8232</v>
      </c>
      <c r="F491" s="67">
        <f t="shared" si="16"/>
        <v>8232</v>
      </c>
      <c r="G491" s="67">
        <f t="shared" si="15"/>
        <v>98784</v>
      </c>
    </row>
    <row r="492" spans="1:7" ht="38.25" customHeight="1">
      <c r="A492" s="317" t="s">
        <v>1333</v>
      </c>
      <c r="B492" s="317" t="s">
        <v>1395</v>
      </c>
      <c r="C492" s="96"/>
      <c r="D492" s="65">
        <v>1</v>
      </c>
      <c r="E492" s="318">
        <v>8316</v>
      </c>
      <c r="F492" s="67">
        <f t="shared" si="16"/>
        <v>8316</v>
      </c>
      <c r="G492" s="67">
        <f t="shared" si="15"/>
        <v>99792</v>
      </c>
    </row>
    <row r="493" spans="1:7" ht="38.25" customHeight="1">
      <c r="A493" s="317" t="s">
        <v>1287</v>
      </c>
      <c r="B493" s="317" t="s">
        <v>1412</v>
      </c>
      <c r="C493" s="96"/>
      <c r="D493" s="65">
        <v>1</v>
      </c>
      <c r="E493" s="318">
        <v>8348</v>
      </c>
      <c r="F493" s="67">
        <f t="shared" si="16"/>
        <v>8348</v>
      </c>
      <c r="G493" s="67">
        <f t="shared" si="15"/>
        <v>100176</v>
      </c>
    </row>
    <row r="494" spans="1:7" ht="38.25" customHeight="1">
      <c r="A494" s="317" t="s">
        <v>1287</v>
      </c>
      <c r="B494" s="317" t="s">
        <v>1395</v>
      </c>
      <c r="C494" s="96"/>
      <c r="D494" s="65">
        <v>1</v>
      </c>
      <c r="E494" s="318">
        <v>8348</v>
      </c>
      <c r="F494" s="67">
        <f t="shared" si="16"/>
        <v>8348</v>
      </c>
      <c r="G494" s="67">
        <f t="shared" si="15"/>
        <v>100176</v>
      </c>
    </row>
    <row r="495" spans="1:7" ht="38.25" customHeight="1">
      <c r="A495" s="317" t="s">
        <v>1287</v>
      </c>
      <c r="B495" s="317" t="s">
        <v>1395</v>
      </c>
      <c r="C495" s="96"/>
      <c r="D495" s="65">
        <v>1</v>
      </c>
      <c r="E495" s="318">
        <v>8348</v>
      </c>
      <c r="F495" s="67">
        <f t="shared" si="16"/>
        <v>8348</v>
      </c>
      <c r="G495" s="67">
        <f t="shared" si="15"/>
        <v>100176</v>
      </c>
    </row>
    <row r="496" spans="1:7" ht="38.25" customHeight="1">
      <c r="A496" s="317" t="s">
        <v>1315</v>
      </c>
      <c r="B496" s="317" t="s">
        <v>1391</v>
      </c>
      <c r="C496" s="96"/>
      <c r="D496" s="65">
        <v>1</v>
      </c>
      <c r="E496" s="318">
        <v>8348</v>
      </c>
      <c r="F496" s="67">
        <f t="shared" si="16"/>
        <v>8348</v>
      </c>
      <c r="G496" s="67">
        <f t="shared" si="15"/>
        <v>100176</v>
      </c>
    </row>
    <row r="497" spans="1:7" ht="38.25" customHeight="1">
      <c r="A497" s="317" t="s">
        <v>1312</v>
      </c>
      <c r="B497" s="317" t="s">
        <v>1380</v>
      </c>
      <c r="C497" s="96"/>
      <c r="D497" s="65">
        <v>1</v>
      </c>
      <c r="E497" s="318">
        <v>8348</v>
      </c>
      <c r="F497" s="67">
        <f t="shared" si="16"/>
        <v>8348</v>
      </c>
      <c r="G497" s="67">
        <f t="shared" si="15"/>
        <v>100176</v>
      </c>
    </row>
    <row r="498" spans="1:7" ht="38.25" customHeight="1">
      <c r="A498" s="317" t="s">
        <v>1327</v>
      </c>
      <c r="B498" s="317" t="s">
        <v>1388</v>
      </c>
      <c r="C498" s="96"/>
      <c r="D498" s="65">
        <v>1</v>
      </c>
      <c r="E498" s="318">
        <v>8348</v>
      </c>
      <c r="F498" s="67">
        <f t="shared" si="16"/>
        <v>8348</v>
      </c>
      <c r="G498" s="67">
        <f t="shared" si="15"/>
        <v>100176</v>
      </c>
    </row>
    <row r="499" spans="1:7" ht="38.25" customHeight="1">
      <c r="A499" s="317" t="s">
        <v>1327</v>
      </c>
      <c r="B499" s="317" t="s">
        <v>1388</v>
      </c>
      <c r="C499" s="96"/>
      <c r="D499" s="65">
        <v>1</v>
      </c>
      <c r="E499" s="318">
        <v>8348</v>
      </c>
      <c r="F499" s="67">
        <f t="shared" si="16"/>
        <v>8348</v>
      </c>
      <c r="G499" s="67">
        <f t="shared" si="15"/>
        <v>100176</v>
      </c>
    </row>
    <row r="500" spans="1:7" ht="38.25" customHeight="1">
      <c r="A500" s="317" t="s">
        <v>1327</v>
      </c>
      <c r="B500" s="317" t="s">
        <v>1388</v>
      </c>
      <c r="C500" s="96"/>
      <c r="D500" s="65">
        <v>1</v>
      </c>
      <c r="E500" s="318">
        <v>8348</v>
      </c>
      <c r="F500" s="67">
        <f t="shared" si="16"/>
        <v>8348</v>
      </c>
      <c r="G500" s="67">
        <f t="shared" si="15"/>
        <v>100176</v>
      </c>
    </row>
    <row r="501" spans="1:7" ht="38.25" customHeight="1">
      <c r="A501" s="317" t="s">
        <v>1334</v>
      </c>
      <c r="B501" s="317" t="s">
        <v>1388</v>
      </c>
      <c r="C501" s="96"/>
      <c r="D501" s="65">
        <v>1</v>
      </c>
      <c r="E501" s="318">
        <v>8348</v>
      </c>
      <c r="F501" s="67">
        <f t="shared" si="16"/>
        <v>8348</v>
      </c>
      <c r="G501" s="67">
        <f t="shared" si="15"/>
        <v>100176</v>
      </c>
    </row>
    <row r="502" spans="1:7" ht="38.25" customHeight="1">
      <c r="A502" s="317" t="s">
        <v>1327</v>
      </c>
      <c r="B502" s="317" t="s">
        <v>1388</v>
      </c>
      <c r="C502" s="96"/>
      <c r="D502" s="65">
        <v>1</v>
      </c>
      <c r="E502" s="318">
        <v>8348</v>
      </c>
      <c r="F502" s="67">
        <f t="shared" si="16"/>
        <v>8348</v>
      </c>
      <c r="G502" s="67">
        <f t="shared" si="15"/>
        <v>100176</v>
      </c>
    </row>
    <row r="503" spans="1:7" ht="38.25" customHeight="1">
      <c r="A503" s="317" t="s">
        <v>1335</v>
      </c>
      <c r="B503" s="317" t="s">
        <v>1388</v>
      </c>
      <c r="C503" s="96"/>
      <c r="D503" s="65">
        <v>1</v>
      </c>
      <c r="E503" s="318">
        <v>8348</v>
      </c>
      <c r="F503" s="67">
        <f t="shared" si="16"/>
        <v>8348</v>
      </c>
      <c r="G503" s="67">
        <f t="shared" si="15"/>
        <v>100176</v>
      </c>
    </row>
    <row r="504" spans="1:7" ht="38.25" customHeight="1">
      <c r="A504" s="317" t="s">
        <v>1327</v>
      </c>
      <c r="B504" s="317" t="s">
        <v>1388</v>
      </c>
      <c r="C504" s="96"/>
      <c r="D504" s="65">
        <v>1</v>
      </c>
      <c r="E504" s="318">
        <v>8348</v>
      </c>
      <c r="F504" s="67">
        <f t="shared" si="16"/>
        <v>8348</v>
      </c>
      <c r="G504" s="67">
        <f t="shared" si="15"/>
        <v>100176</v>
      </c>
    </row>
    <row r="505" spans="1:7" ht="38.25" customHeight="1">
      <c r="A505" s="317" t="s">
        <v>1336</v>
      </c>
      <c r="B505" s="317" t="s">
        <v>1388</v>
      </c>
      <c r="C505" s="96"/>
      <c r="D505" s="65">
        <v>1</v>
      </c>
      <c r="E505" s="318">
        <v>8348</v>
      </c>
      <c r="F505" s="67">
        <f t="shared" si="16"/>
        <v>8348</v>
      </c>
      <c r="G505" s="67">
        <f t="shared" si="15"/>
        <v>100176</v>
      </c>
    </row>
    <row r="506" spans="1:7" ht="38.25" customHeight="1">
      <c r="A506" s="317" t="s">
        <v>1255</v>
      </c>
      <c r="B506" s="317" t="s">
        <v>1395</v>
      </c>
      <c r="C506" s="96"/>
      <c r="D506" s="65">
        <v>1</v>
      </c>
      <c r="E506" s="318">
        <v>8383</v>
      </c>
      <c r="F506" s="67">
        <f t="shared" si="16"/>
        <v>8383</v>
      </c>
      <c r="G506" s="67">
        <f t="shared" si="15"/>
        <v>100596</v>
      </c>
    </row>
    <row r="507" spans="1:7" ht="38.25" customHeight="1">
      <c r="A507" s="317" t="s">
        <v>1330</v>
      </c>
      <c r="B507" s="317" t="s">
        <v>1411</v>
      </c>
      <c r="C507" s="96"/>
      <c r="D507" s="65">
        <v>1</v>
      </c>
      <c r="E507" s="318">
        <v>8585</v>
      </c>
      <c r="F507" s="67">
        <f t="shared" si="16"/>
        <v>8585</v>
      </c>
      <c r="G507" s="67">
        <f t="shared" si="15"/>
        <v>103020</v>
      </c>
    </row>
    <row r="508" spans="1:7" ht="38.25" customHeight="1">
      <c r="A508" s="317" t="s">
        <v>1337</v>
      </c>
      <c r="B508" s="317" t="s">
        <v>1400</v>
      </c>
      <c r="C508" s="96"/>
      <c r="D508" s="65">
        <v>1</v>
      </c>
      <c r="E508" s="318">
        <v>8585</v>
      </c>
      <c r="F508" s="67">
        <f t="shared" si="16"/>
        <v>8585</v>
      </c>
      <c r="G508" s="67">
        <f t="shared" si="15"/>
        <v>103020</v>
      </c>
    </row>
    <row r="509" spans="1:7" ht="38.25" customHeight="1">
      <c r="A509" s="317" t="s">
        <v>1338</v>
      </c>
      <c r="B509" s="317" t="s">
        <v>1415</v>
      </c>
      <c r="C509" s="96"/>
      <c r="D509" s="65">
        <v>1</v>
      </c>
      <c r="E509" s="318">
        <v>8621</v>
      </c>
      <c r="F509" s="67">
        <f t="shared" si="16"/>
        <v>8621</v>
      </c>
      <c r="G509" s="67">
        <f t="shared" si="15"/>
        <v>103452</v>
      </c>
    </row>
    <row r="510" spans="1:7" ht="38.25" customHeight="1">
      <c r="A510" s="317" t="s">
        <v>1279</v>
      </c>
      <c r="B510" s="317" t="s">
        <v>1384</v>
      </c>
      <c r="C510" s="96"/>
      <c r="D510" s="65">
        <v>1</v>
      </c>
      <c r="E510" s="318">
        <v>8222</v>
      </c>
      <c r="F510" s="67">
        <f t="shared" si="16"/>
        <v>8222</v>
      </c>
      <c r="G510" s="67">
        <f t="shared" si="15"/>
        <v>98664</v>
      </c>
    </row>
    <row r="511" spans="1:7" ht="38.25" customHeight="1">
      <c r="A511" s="317" t="s">
        <v>1255</v>
      </c>
      <c r="B511" s="317" t="s">
        <v>1386</v>
      </c>
      <c r="C511" s="96"/>
      <c r="D511" s="65">
        <v>1</v>
      </c>
      <c r="E511" s="318">
        <v>8739</v>
      </c>
      <c r="F511" s="67">
        <f t="shared" si="16"/>
        <v>8739</v>
      </c>
      <c r="G511" s="67">
        <f t="shared" si="15"/>
        <v>104868</v>
      </c>
    </row>
    <row r="512" spans="1:7" ht="38.25" customHeight="1">
      <c r="A512" s="317" t="s">
        <v>1255</v>
      </c>
      <c r="B512" s="317" t="s">
        <v>1416</v>
      </c>
      <c r="C512" s="96"/>
      <c r="D512" s="65">
        <v>1</v>
      </c>
      <c r="E512" s="318">
        <v>8868</v>
      </c>
      <c r="F512" s="67">
        <f t="shared" si="16"/>
        <v>8868</v>
      </c>
      <c r="G512" s="67">
        <f t="shared" si="15"/>
        <v>106416</v>
      </c>
    </row>
    <row r="513" spans="1:7" ht="38.25" customHeight="1">
      <c r="A513" s="317" t="s">
        <v>1339</v>
      </c>
      <c r="B513" s="317" t="s">
        <v>1389</v>
      </c>
      <c r="C513" s="96"/>
      <c r="D513" s="65">
        <v>1</v>
      </c>
      <c r="E513" s="318">
        <v>9079</v>
      </c>
      <c r="F513" s="67">
        <f t="shared" si="16"/>
        <v>9079</v>
      </c>
      <c r="G513" s="67">
        <f t="shared" si="15"/>
        <v>108948</v>
      </c>
    </row>
    <row r="514" spans="1:7" ht="38.25" customHeight="1">
      <c r="A514" s="317" t="s">
        <v>1287</v>
      </c>
      <c r="B514" s="317" t="s">
        <v>1380</v>
      </c>
      <c r="C514" s="96"/>
      <c r="D514" s="65">
        <v>1</v>
      </c>
      <c r="E514" s="318">
        <v>9079</v>
      </c>
      <c r="F514" s="67">
        <f t="shared" si="16"/>
        <v>9079</v>
      </c>
      <c r="G514" s="67">
        <f t="shared" si="15"/>
        <v>108948</v>
      </c>
    </row>
    <row r="515" spans="1:7" ht="38.25" customHeight="1">
      <c r="A515" s="317" t="s">
        <v>1340</v>
      </c>
      <c r="B515" s="317" t="s">
        <v>1384</v>
      </c>
      <c r="C515" s="96"/>
      <c r="D515" s="65">
        <v>1</v>
      </c>
      <c r="E515" s="318">
        <v>9090</v>
      </c>
      <c r="F515" s="67">
        <f t="shared" si="16"/>
        <v>9090</v>
      </c>
      <c r="G515" s="67">
        <f t="shared" ref="G515:G578" si="17">F515*12</f>
        <v>109080</v>
      </c>
    </row>
    <row r="516" spans="1:7" ht="38.25" customHeight="1">
      <c r="A516" s="317" t="s">
        <v>1290</v>
      </c>
      <c r="B516" s="317" t="s">
        <v>1380</v>
      </c>
      <c r="C516" s="96"/>
      <c r="D516" s="65">
        <v>1</v>
      </c>
      <c r="E516" s="318">
        <v>9111</v>
      </c>
      <c r="F516" s="67">
        <f t="shared" si="16"/>
        <v>9111</v>
      </c>
      <c r="G516" s="67">
        <f t="shared" si="17"/>
        <v>109332</v>
      </c>
    </row>
    <row r="517" spans="1:7" ht="38.25" customHeight="1">
      <c r="A517" s="317" t="s">
        <v>1341</v>
      </c>
      <c r="B517" s="317" t="s">
        <v>1380</v>
      </c>
      <c r="C517" s="96"/>
      <c r="D517" s="65">
        <v>1</v>
      </c>
      <c r="E517" s="318">
        <v>9116</v>
      </c>
      <c r="F517" s="67">
        <f t="shared" si="16"/>
        <v>9116</v>
      </c>
      <c r="G517" s="67">
        <f t="shared" si="17"/>
        <v>109392</v>
      </c>
    </row>
    <row r="518" spans="1:7" ht="38.25" customHeight="1">
      <c r="A518" s="317" t="s">
        <v>1287</v>
      </c>
      <c r="B518" s="317" t="s">
        <v>1396</v>
      </c>
      <c r="C518" s="96"/>
      <c r="D518" s="65">
        <v>1</v>
      </c>
      <c r="E518" s="318">
        <v>9202</v>
      </c>
      <c r="F518" s="67">
        <f t="shared" si="16"/>
        <v>9202</v>
      </c>
      <c r="G518" s="67">
        <f t="shared" si="17"/>
        <v>110424</v>
      </c>
    </row>
    <row r="519" spans="1:7" ht="38.25" customHeight="1">
      <c r="A519" s="317" t="s">
        <v>1342</v>
      </c>
      <c r="B519" s="317" t="s">
        <v>1401</v>
      </c>
      <c r="C519" s="96"/>
      <c r="D519" s="65">
        <v>1</v>
      </c>
      <c r="E519" s="318">
        <v>9215</v>
      </c>
      <c r="F519" s="67">
        <f t="shared" si="16"/>
        <v>9215</v>
      </c>
      <c r="G519" s="67">
        <f t="shared" si="17"/>
        <v>110580</v>
      </c>
    </row>
    <row r="520" spans="1:7" ht="38.25" customHeight="1">
      <c r="A520" s="317" t="s">
        <v>1255</v>
      </c>
      <c r="B520" s="317" t="s">
        <v>1412</v>
      </c>
      <c r="C520" s="96"/>
      <c r="D520" s="65">
        <v>1</v>
      </c>
      <c r="E520" s="318">
        <v>9258</v>
      </c>
      <c r="F520" s="67">
        <f t="shared" si="16"/>
        <v>9258</v>
      </c>
      <c r="G520" s="67">
        <f t="shared" si="17"/>
        <v>111096</v>
      </c>
    </row>
    <row r="521" spans="1:7" ht="38.25" customHeight="1">
      <c r="A521" s="317" t="s">
        <v>1290</v>
      </c>
      <c r="B521" s="317" t="s">
        <v>1377</v>
      </c>
      <c r="C521" s="96"/>
      <c r="D521" s="65">
        <v>1</v>
      </c>
      <c r="E521" s="318">
        <v>9346</v>
      </c>
      <c r="F521" s="67">
        <f t="shared" si="16"/>
        <v>9346</v>
      </c>
      <c r="G521" s="67">
        <f t="shared" si="17"/>
        <v>112152</v>
      </c>
    </row>
    <row r="522" spans="1:7" ht="38.25" customHeight="1">
      <c r="A522" s="317" t="s">
        <v>1292</v>
      </c>
      <c r="B522" s="317" t="s">
        <v>1406</v>
      </c>
      <c r="C522" s="96"/>
      <c r="D522" s="65">
        <v>1</v>
      </c>
      <c r="E522" s="318">
        <v>10500</v>
      </c>
      <c r="F522" s="67">
        <f t="shared" si="16"/>
        <v>10500</v>
      </c>
      <c r="G522" s="67">
        <f t="shared" si="17"/>
        <v>126000</v>
      </c>
    </row>
    <row r="523" spans="1:7" ht="38.25" customHeight="1">
      <c r="A523" s="317" t="s">
        <v>1343</v>
      </c>
      <c r="B523" s="317" t="s">
        <v>484</v>
      </c>
      <c r="C523" s="96"/>
      <c r="D523" s="65">
        <v>1</v>
      </c>
      <c r="E523" s="318">
        <v>9346</v>
      </c>
      <c r="F523" s="67">
        <f t="shared" ref="F523:F586" si="18">D523*E523</f>
        <v>9346</v>
      </c>
      <c r="G523" s="67">
        <f t="shared" si="17"/>
        <v>112152</v>
      </c>
    </row>
    <row r="524" spans="1:7" ht="38.25" customHeight="1">
      <c r="A524" s="317" t="s">
        <v>1342</v>
      </c>
      <c r="B524" s="317" t="s">
        <v>1408</v>
      </c>
      <c r="C524" s="96"/>
      <c r="D524" s="65">
        <v>1</v>
      </c>
      <c r="E524" s="318">
        <v>9491</v>
      </c>
      <c r="F524" s="67">
        <f t="shared" si="18"/>
        <v>9491</v>
      </c>
      <c r="G524" s="67">
        <f t="shared" si="17"/>
        <v>113892</v>
      </c>
    </row>
    <row r="525" spans="1:7" ht="38.25" customHeight="1">
      <c r="A525" s="317" t="s">
        <v>1342</v>
      </c>
      <c r="B525" s="317" t="s">
        <v>1401</v>
      </c>
      <c r="C525" s="96"/>
      <c r="D525" s="65">
        <v>1</v>
      </c>
      <c r="E525" s="318">
        <v>9491</v>
      </c>
      <c r="F525" s="67">
        <f t="shared" si="18"/>
        <v>9491</v>
      </c>
      <c r="G525" s="67">
        <f t="shared" si="17"/>
        <v>113892</v>
      </c>
    </row>
    <row r="526" spans="1:7" ht="38.25" customHeight="1">
      <c r="A526" s="317" t="s">
        <v>1342</v>
      </c>
      <c r="B526" s="317" t="s">
        <v>1401</v>
      </c>
      <c r="C526" s="96"/>
      <c r="D526" s="65">
        <v>1</v>
      </c>
      <c r="E526" s="318">
        <v>9491</v>
      </c>
      <c r="F526" s="67">
        <f t="shared" si="18"/>
        <v>9491</v>
      </c>
      <c r="G526" s="67">
        <f t="shared" si="17"/>
        <v>113892</v>
      </c>
    </row>
    <row r="527" spans="1:7" ht="38.25" customHeight="1">
      <c r="A527" s="317" t="s">
        <v>1342</v>
      </c>
      <c r="B527" s="317" t="s">
        <v>1401</v>
      </c>
      <c r="C527" s="96"/>
      <c r="D527" s="65">
        <v>1</v>
      </c>
      <c r="E527" s="318">
        <v>9491</v>
      </c>
      <c r="F527" s="67">
        <f t="shared" si="18"/>
        <v>9491</v>
      </c>
      <c r="G527" s="67">
        <f t="shared" si="17"/>
        <v>113892</v>
      </c>
    </row>
    <row r="528" spans="1:7" ht="38.25" customHeight="1">
      <c r="A528" s="317" t="s">
        <v>1342</v>
      </c>
      <c r="B528" s="317" t="s">
        <v>1401</v>
      </c>
      <c r="C528" s="96"/>
      <c r="D528" s="65">
        <v>1</v>
      </c>
      <c r="E528" s="318">
        <v>9491</v>
      </c>
      <c r="F528" s="67">
        <f t="shared" si="18"/>
        <v>9491</v>
      </c>
      <c r="G528" s="67">
        <f t="shared" si="17"/>
        <v>113892</v>
      </c>
    </row>
    <row r="529" spans="1:7" ht="38.25" customHeight="1">
      <c r="A529" s="317" t="s">
        <v>1342</v>
      </c>
      <c r="B529" s="317" t="s">
        <v>1401</v>
      </c>
      <c r="C529" s="96"/>
      <c r="D529" s="65">
        <v>1</v>
      </c>
      <c r="E529" s="318">
        <v>9491</v>
      </c>
      <c r="F529" s="67">
        <f t="shared" si="18"/>
        <v>9491</v>
      </c>
      <c r="G529" s="67">
        <f t="shared" si="17"/>
        <v>113892</v>
      </c>
    </row>
    <row r="530" spans="1:7" ht="38.25" customHeight="1">
      <c r="A530" s="317" t="s">
        <v>1344</v>
      </c>
      <c r="B530" s="317" t="s">
        <v>1415</v>
      </c>
      <c r="C530" s="96"/>
      <c r="D530" s="65">
        <v>1</v>
      </c>
      <c r="E530" s="318">
        <v>9534</v>
      </c>
      <c r="F530" s="67">
        <f t="shared" si="18"/>
        <v>9534</v>
      </c>
      <c r="G530" s="67">
        <f t="shared" si="17"/>
        <v>114408</v>
      </c>
    </row>
    <row r="531" spans="1:7" ht="38.25" customHeight="1">
      <c r="A531" s="317" t="s">
        <v>1345</v>
      </c>
      <c r="B531" s="317" t="s">
        <v>1395</v>
      </c>
      <c r="C531" s="96"/>
      <c r="D531" s="65">
        <v>1</v>
      </c>
      <c r="E531" s="318">
        <v>9534</v>
      </c>
      <c r="F531" s="67">
        <f t="shared" si="18"/>
        <v>9534</v>
      </c>
      <c r="G531" s="67">
        <f t="shared" si="17"/>
        <v>114408</v>
      </c>
    </row>
    <row r="532" spans="1:7" ht="38.25" customHeight="1">
      <c r="A532" s="317" t="s">
        <v>1255</v>
      </c>
      <c r="B532" s="317" t="s">
        <v>1391</v>
      </c>
      <c r="C532" s="96"/>
      <c r="D532" s="65">
        <v>1</v>
      </c>
      <c r="E532" s="318">
        <v>9534</v>
      </c>
      <c r="F532" s="67">
        <f t="shared" si="18"/>
        <v>9534</v>
      </c>
      <c r="G532" s="67">
        <f t="shared" si="17"/>
        <v>114408</v>
      </c>
    </row>
    <row r="533" spans="1:7" ht="38.25" customHeight="1">
      <c r="A533" s="317" t="s">
        <v>1287</v>
      </c>
      <c r="B533" s="317" t="s">
        <v>1408</v>
      </c>
      <c r="C533" s="96"/>
      <c r="D533" s="65">
        <v>1</v>
      </c>
      <c r="E533" s="318">
        <v>9534</v>
      </c>
      <c r="F533" s="67">
        <f t="shared" si="18"/>
        <v>9534</v>
      </c>
      <c r="G533" s="67">
        <f t="shared" si="17"/>
        <v>114408</v>
      </c>
    </row>
    <row r="534" spans="1:7" ht="38.25" customHeight="1">
      <c r="A534" s="317" t="s">
        <v>1344</v>
      </c>
      <c r="B534" s="317" t="s">
        <v>1407</v>
      </c>
      <c r="C534" s="96"/>
      <c r="D534" s="65">
        <v>1</v>
      </c>
      <c r="E534" s="318">
        <v>9534</v>
      </c>
      <c r="F534" s="67">
        <f t="shared" si="18"/>
        <v>9534</v>
      </c>
      <c r="G534" s="67">
        <f t="shared" si="17"/>
        <v>114408</v>
      </c>
    </row>
    <row r="535" spans="1:7" ht="38.25" customHeight="1">
      <c r="A535" s="317" t="s">
        <v>1346</v>
      </c>
      <c r="B535" s="317" t="s">
        <v>1407</v>
      </c>
      <c r="C535" s="96"/>
      <c r="D535" s="65">
        <v>1</v>
      </c>
      <c r="E535" s="318">
        <v>9534</v>
      </c>
      <c r="F535" s="67">
        <f t="shared" si="18"/>
        <v>9534</v>
      </c>
      <c r="G535" s="67">
        <f t="shared" si="17"/>
        <v>114408</v>
      </c>
    </row>
    <row r="536" spans="1:7" ht="38.25" customHeight="1">
      <c r="A536" s="317" t="s">
        <v>1346</v>
      </c>
      <c r="B536" s="317" t="s">
        <v>1407</v>
      </c>
      <c r="C536" s="96"/>
      <c r="D536" s="65">
        <v>1</v>
      </c>
      <c r="E536" s="318">
        <v>9534</v>
      </c>
      <c r="F536" s="67">
        <f t="shared" si="18"/>
        <v>9534</v>
      </c>
      <c r="G536" s="67">
        <f t="shared" si="17"/>
        <v>114408</v>
      </c>
    </row>
    <row r="537" spans="1:7" ht="38.25" customHeight="1">
      <c r="A537" s="317" t="s">
        <v>1347</v>
      </c>
      <c r="B537" s="317" t="s">
        <v>1407</v>
      </c>
      <c r="C537" s="96"/>
      <c r="D537" s="65">
        <v>1</v>
      </c>
      <c r="E537" s="318">
        <v>9534</v>
      </c>
      <c r="F537" s="67">
        <f t="shared" si="18"/>
        <v>9534</v>
      </c>
      <c r="G537" s="67">
        <f t="shared" si="17"/>
        <v>114408</v>
      </c>
    </row>
    <row r="538" spans="1:7" ht="38.25" customHeight="1">
      <c r="A538" s="317" t="s">
        <v>1346</v>
      </c>
      <c r="B538" s="317" t="s">
        <v>1407</v>
      </c>
      <c r="C538" s="96"/>
      <c r="D538" s="65">
        <v>1</v>
      </c>
      <c r="E538" s="318">
        <v>9534</v>
      </c>
      <c r="F538" s="67">
        <f t="shared" si="18"/>
        <v>9534</v>
      </c>
      <c r="G538" s="67">
        <f t="shared" si="17"/>
        <v>114408</v>
      </c>
    </row>
    <row r="539" spans="1:7" ht="38.25" customHeight="1">
      <c r="A539" s="317" t="s">
        <v>1346</v>
      </c>
      <c r="B539" s="317" t="s">
        <v>1407</v>
      </c>
      <c r="C539" s="96"/>
      <c r="D539" s="65">
        <v>1</v>
      </c>
      <c r="E539" s="318">
        <v>9534</v>
      </c>
      <c r="F539" s="67">
        <f t="shared" si="18"/>
        <v>9534</v>
      </c>
      <c r="G539" s="67">
        <f t="shared" si="17"/>
        <v>114408</v>
      </c>
    </row>
    <row r="540" spans="1:7" ht="38.25" customHeight="1">
      <c r="A540" s="317" t="s">
        <v>1346</v>
      </c>
      <c r="B540" s="317" t="s">
        <v>1407</v>
      </c>
      <c r="C540" s="96"/>
      <c r="D540" s="65">
        <v>1</v>
      </c>
      <c r="E540" s="318">
        <v>9534</v>
      </c>
      <c r="F540" s="67">
        <f t="shared" si="18"/>
        <v>9534</v>
      </c>
      <c r="G540" s="67">
        <f t="shared" si="17"/>
        <v>114408</v>
      </c>
    </row>
    <row r="541" spans="1:7" ht="38.25" customHeight="1">
      <c r="A541" s="317" t="s">
        <v>1346</v>
      </c>
      <c r="B541" s="317" t="s">
        <v>1407</v>
      </c>
      <c r="C541" s="96"/>
      <c r="D541" s="65">
        <v>1</v>
      </c>
      <c r="E541" s="318">
        <v>9534</v>
      </c>
      <c r="F541" s="67">
        <f t="shared" si="18"/>
        <v>9534</v>
      </c>
      <c r="G541" s="67">
        <f t="shared" si="17"/>
        <v>114408</v>
      </c>
    </row>
    <row r="542" spans="1:7" ht="38.25" customHeight="1">
      <c r="A542" s="317" t="s">
        <v>1290</v>
      </c>
      <c r="B542" s="317" t="s">
        <v>1394</v>
      </c>
      <c r="C542" s="96"/>
      <c r="D542" s="65">
        <v>1</v>
      </c>
      <c r="E542" s="318">
        <v>9595</v>
      </c>
      <c r="F542" s="67">
        <f t="shared" si="18"/>
        <v>9595</v>
      </c>
      <c r="G542" s="67">
        <f t="shared" si="17"/>
        <v>115140</v>
      </c>
    </row>
    <row r="543" spans="1:7" ht="38.25" customHeight="1">
      <c r="A543" s="317" t="s">
        <v>1348</v>
      </c>
      <c r="B543" s="317" t="s">
        <v>1384</v>
      </c>
      <c r="C543" s="96"/>
      <c r="D543" s="65">
        <v>1</v>
      </c>
      <c r="E543" s="318">
        <v>9595</v>
      </c>
      <c r="F543" s="67">
        <f t="shared" si="18"/>
        <v>9595</v>
      </c>
      <c r="G543" s="67">
        <f t="shared" si="17"/>
        <v>115140</v>
      </c>
    </row>
    <row r="544" spans="1:7" ht="38.25" customHeight="1">
      <c r="A544" s="317" t="s">
        <v>1349</v>
      </c>
      <c r="B544" s="317" t="s">
        <v>89</v>
      </c>
      <c r="C544" s="96"/>
      <c r="D544" s="65">
        <v>1</v>
      </c>
      <c r="E544" s="318">
        <v>9595</v>
      </c>
      <c r="F544" s="67">
        <f t="shared" si="18"/>
        <v>9595</v>
      </c>
      <c r="G544" s="67">
        <f t="shared" si="17"/>
        <v>115140</v>
      </c>
    </row>
    <row r="545" spans="1:7" ht="38.25" customHeight="1">
      <c r="A545" s="317" t="s">
        <v>1349</v>
      </c>
      <c r="B545" s="317" t="s">
        <v>1388</v>
      </c>
      <c r="C545" s="96"/>
      <c r="D545" s="65">
        <v>1</v>
      </c>
      <c r="E545" s="318">
        <v>9595</v>
      </c>
      <c r="F545" s="67">
        <f t="shared" si="18"/>
        <v>9595</v>
      </c>
      <c r="G545" s="67">
        <f t="shared" si="17"/>
        <v>115140</v>
      </c>
    </row>
    <row r="546" spans="1:7" ht="38.25" customHeight="1">
      <c r="A546" s="317" t="s">
        <v>1290</v>
      </c>
      <c r="B546" s="317" t="s">
        <v>1377</v>
      </c>
      <c r="C546" s="96"/>
      <c r="D546" s="65">
        <v>1</v>
      </c>
      <c r="E546" s="318">
        <v>9696</v>
      </c>
      <c r="F546" s="67">
        <f t="shared" si="18"/>
        <v>9696</v>
      </c>
      <c r="G546" s="67">
        <f t="shared" si="17"/>
        <v>116352</v>
      </c>
    </row>
    <row r="547" spans="1:7" ht="38.25" customHeight="1">
      <c r="A547" s="317" t="s">
        <v>1290</v>
      </c>
      <c r="B547" s="317" t="s">
        <v>1377</v>
      </c>
      <c r="C547" s="96"/>
      <c r="D547" s="65">
        <v>1</v>
      </c>
      <c r="E547" s="318">
        <v>9696</v>
      </c>
      <c r="F547" s="67">
        <f t="shared" si="18"/>
        <v>9696</v>
      </c>
      <c r="G547" s="67">
        <f t="shared" si="17"/>
        <v>116352</v>
      </c>
    </row>
    <row r="548" spans="1:7" ht="38.25" customHeight="1">
      <c r="A548" s="317" t="s">
        <v>1350</v>
      </c>
      <c r="B548" s="317" t="s">
        <v>1417</v>
      </c>
      <c r="C548" s="96"/>
      <c r="D548" s="65">
        <v>1</v>
      </c>
      <c r="E548" s="318">
        <v>9754</v>
      </c>
      <c r="F548" s="67">
        <f t="shared" si="18"/>
        <v>9754</v>
      </c>
      <c r="G548" s="67">
        <f t="shared" si="17"/>
        <v>117048</v>
      </c>
    </row>
    <row r="549" spans="1:7" ht="38.25" customHeight="1">
      <c r="A549" s="317" t="s">
        <v>1350</v>
      </c>
      <c r="B549" s="317" t="s">
        <v>1417</v>
      </c>
      <c r="C549" s="96"/>
      <c r="D549" s="65">
        <v>1</v>
      </c>
      <c r="E549" s="318">
        <v>9754</v>
      </c>
      <c r="F549" s="67">
        <f t="shared" si="18"/>
        <v>9754</v>
      </c>
      <c r="G549" s="67">
        <f t="shared" si="17"/>
        <v>117048</v>
      </c>
    </row>
    <row r="550" spans="1:7" ht="38.25" customHeight="1">
      <c r="A550" s="317" t="s">
        <v>1351</v>
      </c>
      <c r="B550" s="317" t="s">
        <v>1418</v>
      </c>
      <c r="C550" s="96"/>
      <c r="D550" s="65">
        <v>1</v>
      </c>
      <c r="E550" s="318">
        <v>9768</v>
      </c>
      <c r="F550" s="67">
        <f t="shared" si="18"/>
        <v>9768</v>
      </c>
      <c r="G550" s="67">
        <f t="shared" si="17"/>
        <v>117216</v>
      </c>
    </row>
    <row r="551" spans="1:7" ht="38.25" customHeight="1">
      <c r="A551" s="317" t="s">
        <v>1352</v>
      </c>
      <c r="B551" s="317" t="s">
        <v>1419</v>
      </c>
      <c r="C551" s="96"/>
      <c r="D551" s="65">
        <v>1</v>
      </c>
      <c r="E551" s="318">
        <v>9815</v>
      </c>
      <c r="F551" s="67">
        <f t="shared" si="18"/>
        <v>9815</v>
      </c>
      <c r="G551" s="67">
        <f t="shared" si="17"/>
        <v>117780</v>
      </c>
    </row>
    <row r="552" spans="1:7" ht="38.25" customHeight="1">
      <c r="A552" s="317" t="s">
        <v>1352</v>
      </c>
      <c r="B552" s="317" t="s">
        <v>1419</v>
      </c>
      <c r="C552" s="96"/>
      <c r="D552" s="65">
        <v>1</v>
      </c>
      <c r="E552" s="318">
        <v>9815</v>
      </c>
      <c r="F552" s="67">
        <f t="shared" si="18"/>
        <v>9815</v>
      </c>
      <c r="G552" s="67">
        <f t="shared" si="17"/>
        <v>117780</v>
      </c>
    </row>
    <row r="553" spans="1:7" ht="38.25" customHeight="1">
      <c r="A553" s="317" t="s">
        <v>1353</v>
      </c>
      <c r="B553" s="317" t="s">
        <v>484</v>
      </c>
      <c r="C553" s="96"/>
      <c r="D553" s="65">
        <v>1</v>
      </c>
      <c r="E553" s="318">
        <v>9846</v>
      </c>
      <c r="F553" s="67">
        <f t="shared" si="18"/>
        <v>9846</v>
      </c>
      <c r="G553" s="67">
        <f t="shared" si="17"/>
        <v>118152</v>
      </c>
    </row>
    <row r="554" spans="1:7" ht="38.25" customHeight="1">
      <c r="A554" s="317" t="s">
        <v>1354</v>
      </c>
      <c r="B554" s="317" t="s">
        <v>1418</v>
      </c>
      <c r="C554" s="96"/>
      <c r="D554" s="65">
        <v>1</v>
      </c>
      <c r="E554" s="318">
        <v>9967</v>
      </c>
      <c r="F554" s="67">
        <f t="shared" si="18"/>
        <v>9967</v>
      </c>
      <c r="G554" s="67">
        <f t="shared" si="17"/>
        <v>119604</v>
      </c>
    </row>
    <row r="555" spans="1:7" ht="38.25" customHeight="1">
      <c r="A555" s="317" t="s">
        <v>1354</v>
      </c>
      <c r="B555" s="317" t="s">
        <v>1418</v>
      </c>
      <c r="C555" s="96"/>
      <c r="D555" s="65">
        <v>1</v>
      </c>
      <c r="E555" s="318">
        <v>9967</v>
      </c>
      <c r="F555" s="67">
        <f t="shared" si="18"/>
        <v>9967</v>
      </c>
      <c r="G555" s="67">
        <f t="shared" si="17"/>
        <v>119604</v>
      </c>
    </row>
    <row r="556" spans="1:7" ht="38.25" customHeight="1">
      <c r="A556" s="317" t="s">
        <v>1354</v>
      </c>
      <c r="B556" s="317" t="s">
        <v>1418</v>
      </c>
      <c r="C556" s="96"/>
      <c r="D556" s="65">
        <v>1</v>
      </c>
      <c r="E556" s="318">
        <v>9967</v>
      </c>
      <c r="F556" s="67">
        <f t="shared" si="18"/>
        <v>9967</v>
      </c>
      <c r="G556" s="67">
        <f t="shared" si="17"/>
        <v>119604</v>
      </c>
    </row>
    <row r="557" spans="1:7" ht="38.25" customHeight="1">
      <c r="A557" s="317" t="s">
        <v>1354</v>
      </c>
      <c r="B557" s="317" t="s">
        <v>1418</v>
      </c>
      <c r="C557" s="96"/>
      <c r="D557" s="65">
        <v>1</v>
      </c>
      <c r="E557" s="318">
        <v>9967</v>
      </c>
      <c r="F557" s="67">
        <f t="shared" si="18"/>
        <v>9967</v>
      </c>
      <c r="G557" s="67">
        <f t="shared" si="17"/>
        <v>119604</v>
      </c>
    </row>
    <row r="558" spans="1:7" ht="38.25" customHeight="1">
      <c r="A558" s="317" t="s">
        <v>1354</v>
      </c>
      <c r="B558" s="317" t="s">
        <v>1418</v>
      </c>
      <c r="C558" s="96"/>
      <c r="D558" s="65">
        <v>1</v>
      </c>
      <c r="E558" s="318">
        <v>9967</v>
      </c>
      <c r="F558" s="67">
        <f t="shared" si="18"/>
        <v>9967</v>
      </c>
      <c r="G558" s="67">
        <f t="shared" si="17"/>
        <v>119604</v>
      </c>
    </row>
    <row r="559" spans="1:7" ht="38.25" customHeight="1">
      <c r="A559" s="317" t="s">
        <v>1354</v>
      </c>
      <c r="B559" s="317" t="s">
        <v>1418</v>
      </c>
      <c r="C559" s="96"/>
      <c r="D559" s="65">
        <v>1</v>
      </c>
      <c r="E559" s="318">
        <v>9967</v>
      </c>
      <c r="F559" s="67">
        <f t="shared" si="18"/>
        <v>9967</v>
      </c>
      <c r="G559" s="67">
        <f t="shared" si="17"/>
        <v>119604</v>
      </c>
    </row>
    <row r="560" spans="1:7" ht="38.25" customHeight="1">
      <c r="A560" s="317" t="s">
        <v>1341</v>
      </c>
      <c r="B560" s="317" t="s">
        <v>1380</v>
      </c>
      <c r="C560" s="96"/>
      <c r="D560" s="65">
        <v>1</v>
      </c>
      <c r="E560" s="318">
        <v>9967</v>
      </c>
      <c r="F560" s="67">
        <f t="shared" si="18"/>
        <v>9967</v>
      </c>
      <c r="G560" s="67">
        <f t="shared" si="17"/>
        <v>119604</v>
      </c>
    </row>
    <row r="561" spans="1:7" ht="38.25" customHeight="1">
      <c r="A561" s="317" t="s">
        <v>1346</v>
      </c>
      <c r="B561" s="317" t="s">
        <v>1407</v>
      </c>
      <c r="C561" s="96"/>
      <c r="D561" s="65">
        <v>1</v>
      </c>
      <c r="E561" s="318">
        <v>9967</v>
      </c>
      <c r="F561" s="67">
        <f t="shared" si="18"/>
        <v>9967</v>
      </c>
      <c r="G561" s="67">
        <f t="shared" si="17"/>
        <v>119604</v>
      </c>
    </row>
    <row r="562" spans="1:7" ht="38.25" customHeight="1">
      <c r="A562" s="317" t="s">
        <v>1355</v>
      </c>
      <c r="B562" s="317" t="s">
        <v>1379</v>
      </c>
      <c r="C562" s="96"/>
      <c r="D562" s="65">
        <v>1</v>
      </c>
      <c r="E562" s="318">
        <v>9967</v>
      </c>
      <c r="F562" s="67">
        <f t="shared" si="18"/>
        <v>9967</v>
      </c>
      <c r="G562" s="67">
        <f t="shared" si="17"/>
        <v>119604</v>
      </c>
    </row>
    <row r="563" spans="1:7" ht="38.25" customHeight="1">
      <c r="A563" s="317" t="s">
        <v>1355</v>
      </c>
      <c r="B563" s="317" t="s">
        <v>1390</v>
      </c>
      <c r="C563" s="96"/>
      <c r="D563" s="65">
        <v>1</v>
      </c>
      <c r="E563" s="318">
        <v>10000</v>
      </c>
      <c r="F563" s="67">
        <f t="shared" si="18"/>
        <v>10000</v>
      </c>
      <c r="G563" s="67">
        <f t="shared" si="17"/>
        <v>120000</v>
      </c>
    </row>
    <row r="564" spans="1:7" ht="38.25" customHeight="1">
      <c r="A564" s="317" t="s">
        <v>1349</v>
      </c>
      <c r="B564" s="317" t="s">
        <v>1420</v>
      </c>
      <c r="C564" s="96"/>
      <c r="D564" s="65">
        <v>1</v>
      </c>
      <c r="E564" s="318">
        <v>10000</v>
      </c>
      <c r="F564" s="67">
        <f t="shared" si="18"/>
        <v>10000</v>
      </c>
      <c r="G564" s="67">
        <f t="shared" si="17"/>
        <v>120000</v>
      </c>
    </row>
    <row r="565" spans="1:7" ht="38.25" customHeight="1">
      <c r="A565" s="317" t="s">
        <v>1349</v>
      </c>
      <c r="B565" s="317" t="s">
        <v>1381</v>
      </c>
      <c r="C565" s="96"/>
      <c r="D565" s="65">
        <v>1</v>
      </c>
      <c r="E565" s="318">
        <v>10000</v>
      </c>
      <c r="F565" s="67">
        <f t="shared" si="18"/>
        <v>10000</v>
      </c>
      <c r="G565" s="67">
        <f t="shared" si="17"/>
        <v>120000</v>
      </c>
    </row>
    <row r="566" spans="1:7" ht="38.25" customHeight="1">
      <c r="A566" s="317" t="s">
        <v>1349</v>
      </c>
      <c r="B566" s="317" t="s">
        <v>1380</v>
      </c>
      <c r="C566" s="96"/>
      <c r="D566" s="65">
        <v>1</v>
      </c>
      <c r="E566" s="318">
        <v>10490</v>
      </c>
      <c r="F566" s="67">
        <f t="shared" si="18"/>
        <v>10490</v>
      </c>
      <c r="G566" s="67">
        <f t="shared" si="17"/>
        <v>125880</v>
      </c>
    </row>
    <row r="567" spans="1:7" ht="38.25" customHeight="1">
      <c r="A567" s="317" t="s">
        <v>1330</v>
      </c>
      <c r="B567" s="317" t="s">
        <v>1403</v>
      </c>
      <c r="C567" s="96"/>
      <c r="D567" s="65">
        <v>1</v>
      </c>
      <c r="E567" s="318">
        <v>10500</v>
      </c>
      <c r="F567" s="67">
        <f t="shared" si="18"/>
        <v>10500</v>
      </c>
      <c r="G567" s="67">
        <f t="shared" si="17"/>
        <v>126000</v>
      </c>
    </row>
    <row r="568" spans="1:7" ht="38.25" customHeight="1">
      <c r="A568" s="317" t="s">
        <v>1330</v>
      </c>
      <c r="B568" s="317" t="s">
        <v>1380</v>
      </c>
      <c r="C568" s="96"/>
      <c r="D568" s="65">
        <v>1</v>
      </c>
      <c r="E568" s="318">
        <v>10500</v>
      </c>
      <c r="F568" s="67">
        <f t="shared" si="18"/>
        <v>10500</v>
      </c>
      <c r="G568" s="67">
        <f t="shared" si="17"/>
        <v>126000</v>
      </c>
    </row>
    <row r="569" spans="1:7" ht="38.25" customHeight="1">
      <c r="A569" s="317" t="s">
        <v>1356</v>
      </c>
      <c r="B569" s="317" t="s">
        <v>1397</v>
      </c>
      <c r="C569" s="96"/>
      <c r="D569" s="65">
        <v>1</v>
      </c>
      <c r="E569" s="318">
        <v>10588</v>
      </c>
      <c r="F569" s="67">
        <f t="shared" si="18"/>
        <v>10588</v>
      </c>
      <c r="G569" s="67">
        <f t="shared" si="17"/>
        <v>127056</v>
      </c>
    </row>
    <row r="570" spans="1:7" ht="38.25" customHeight="1">
      <c r="A570" s="317" t="s">
        <v>1356</v>
      </c>
      <c r="B570" s="317" t="s">
        <v>1397</v>
      </c>
      <c r="C570" s="96"/>
      <c r="D570" s="65">
        <v>1</v>
      </c>
      <c r="E570" s="318">
        <v>10588</v>
      </c>
      <c r="F570" s="67">
        <f t="shared" si="18"/>
        <v>10588</v>
      </c>
      <c r="G570" s="67">
        <f t="shared" si="17"/>
        <v>127056</v>
      </c>
    </row>
    <row r="571" spans="1:7" ht="38.25" customHeight="1">
      <c r="A571" s="317" t="s">
        <v>1356</v>
      </c>
      <c r="B571" s="317" t="s">
        <v>1397</v>
      </c>
      <c r="C571" s="96"/>
      <c r="D571" s="65">
        <v>1</v>
      </c>
      <c r="E571" s="318">
        <v>10588</v>
      </c>
      <c r="F571" s="67">
        <f t="shared" si="18"/>
        <v>10588</v>
      </c>
      <c r="G571" s="67">
        <f t="shared" si="17"/>
        <v>127056</v>
      </c>
    </row>
    <row r="572" spans="1:7" ht="38.25" customHeight="1">
      <c r="A572" s="317" t="s">
        <v>1290</v>
      </c>
      <c r="B572" s="317" t="s">
        <v>1408</v>
      </c>
      <c r="C572" s="96"/>
      <c r="D572" s="65">
        <v>1</v>
      </c>
      <c r="E572" s="318">
        <v>10606</v>
      </c>
      <c r="F572" s="67">
        <f t="shared" si="18"/>
        <v>10606</v>
      </c>
      <c r="G572" s="67">
        <f t="shared" si="17"/>
        <v>127272</v>
      </c>
    </row>
    <row r="573" spans="1:7" ht="38.25" customHeight="1">
      <c r="A573" s="317" t="s">
        <v>1290</v>
      </c>
      <c r="B573" s="317" t="s">
        <v>1401</v>
      </c>
      <c r="C573" s="96"/>
      <c r="D573" s="65">
        <v>1</v>
      </c>
      <c r="E573" s="318">
        <v>10606</v>
      </c>
      <c r="F573" s="67">
        <f t="shared" si="18"/>
        <v>10606</v>
      </c>
      <c r="G573" s="67">
        <f t="shared" si="17"/>
        <v>127272</v>
      </c>
    </row>
    <row r="574" spans="1:7" ht="38.25" customHeight="1">
      <c r="A574" s="317" t="s">
        <v>1290</v>
      </c>
      <c r="B574" s="317" t="s">
        <v>1401</v>
      </c>
      <c r="C574" s="96"/>
      <c r="D574" s="65">
        <v>1</v>
      </c>
      <c r="E574" s="318">
        <v>10606</v>
      </c>
      <c r="F574" s="67">
        <f t="shared" si="18"/>
        <v>10606</v>
      </c>
      <c r="G574" s="67">
        <f t="shared" si="17"/>
        <v>127272</v>
      </c>
    </row>
    <row r="575" spans="1:7" ht="38.25" customHeight="1">
      <c r="A575" s="317" t="s">
        <v>1346</v>
      </c>
      <c r="B575" s="317" t="s">
        <v>1407</v>
      </c>
      <c r="C575" s="96"/>
      <c r="D575" s="65">
        <v>1</v>
      </c>
      <c r="E575" s="318">
        <v>10612</v>
      </c>
      <c r="F575" s="67">
        <f t="shared" si="18"/>
        <v>10612</v>
      </c>
      <c r="G575" s="67">
        <f t="shared" si="17"/>
        <v>127344</v>
      </c>
    </row>
    <row r="576" spans="1:7" ht="38.25" customHeight="1">
      <c r="A576" s="317" t="s">
        <v>1349</v>
      </c>
      <c r="B576" s="317" t="s">
        <v>1404</v>
      </c>
      <c r="C576" s="96"/>
      <c r="D576" s="65">
        <v>1</v>
      </c>
      <c r="E576" s="318">
        <v>11000</v>
      </c>
      <c r="F576" s="67">
        <f t="shared" si="18"/>
        <v>11000</v>
      </c>
      <c r="G576" s="67">
        <f t="shared" si="17"/>
        <v>132000</v>
      </c>
    </row>
    <row r="577" spans="1:11" ht="38.25" customHeight="1">
      <c r="A577" s="317" t="s">
        <v>1357</v>
      </c>
      <c r="B577" s="317" t="s">
        <v>1421</v>
      </c>
      <c r="C577" s="96"/>
      <c r="D577" s="65">
        <v>1</v>
      </c>
      <c r="E577" s="318">
        <v>11500</v>
      </c>
      <c r="F577" s="67">
        <f t="shared" si="18"/>
        <v>11500</v>
      </c>
      <c r="G577" s="67">
        <f t="shared" si="17"/>
        <v>138000</v>
      </c>
    </row>
    <row r="578" spans="1:11" ht="38.25" customHeight="1">
      <c r="A578" s="317" t="s">
        <v>1349</v>
      </c>
      <c r="B578" s="317" t="s">
        <v>1375</v>
      </c>
      <c r="C578" s="96"/>
      <c r="D578" s="65">
        <v>1</v>
      </c>
      <c r="E578" s="318">
        <v>11500</v>
      </c>
      <c r="F578" s="67">
        <f t="shared" si="18"/>
        <v>11500</v>
      </c>
      <c r="G578" s="67">
        <f t="shared" si="17"/>
        <v>138000</v>
      </c>
    </row>
    <row r="579" spans="1:11" ht="38.25" customHeight="1">
      <c r="A579" s="317" t="s">
        <v>1290</v>
      </c>
      <c r="B579" s="317" t="s">
        <v>1400</v>
      </c>
      <c r="C579" s="96"/>
      <c r="D579" s="65">
        <v>1</v>
      </c>
      <c r="E579" s="318">
        <v>11500</v>
      </c>
      <c r="F579" s="67">
        <f t="shared" si="18"/>
        <v>11500</v>
      </c>
      <c r="G579" s="67">
        <f t="shared" ref="G579:G610" si="19">F579*12</f>
        <v>138000</v>
      </c>
    </row>
    <row r="580" spans="1:11" ht="38.25" customHeight="1">
      <c r="A580" s="317" t="s">
        <v>1330</v>
      </c>
      <c r="B580" s="317" t="s">
        <v>484</v>
      </c>
      <c r="C580" s="96"/>
      <c r="D580" s="65">
        <v>1</v>
      </c>
      <c r="E580" s="318">
        <v>11500</v>
      </c>
      <c r="F580" s="67">
        <f t="shared" si="18"/>
        <v>11500</v>
      </c>
      <c r="G580" s="67">
        <f t="shared" si="19"/>
        <v>138000</v>
      </c>
    </row>
    <row r="581" spans="1:11" ht="38.25" customHeight="1">
      <c r="A581" s="317" t="s">
        <v>1358</v>
      </c>
      <c r="B581" s="317" t="s">
        <v>1401</v>
      </c>
      <c r="C581" s="96"/>
      <c r="D581" s="65">
        <v>1</v>
      </c>
      <c r="E581" s="318">
        <v>11576</v>
      </c>
      <c r="F581" s="67">
        <f t="shared" si="18"/>
        <v>11576</v>
      </c>
      <c r="G581" s="67">
        <f t="shared" si="19"/>
        <v>138912</v>
      </c>
    </row>
    <row r="582" spans="1:11" ht="38.25" customHeight="1">
      <c r="A582" s="317" t="s">
        <v>1290</v>
      </c>
      <c r="B582" s="317" t="s">
        <v>1405</v>
      </c>
      <c r="C582" s="96"/>
      <c r="D582" s="65">
        <v>1</v>
      </c>
      <c r="E582" s="318">
        <v>11596</v>
      </c>
      <c r="F582" s="67">
        <f t="shared" si="18"/>
        <v>11596</v>
      </c>
      <c r="G582" s="67">
        <f t="shared" si="19"/>
        <v>139152</v>
      </c>
    </row>
    <row r="583" spans="1:11" ht="38.25" customHeight="1">
      <c r="A583" s="317" t="s">
        <v>1359</v>
      </c>
      <c r="B583" s="317" t="s">
        <v>1415</v>
      </c>
      <c r="C583" s="96"/>
      <c r="D583" s="65">
        <v>1</v>
      </c>
      <c r="E583" s="318">
        <v>11596</v>
      </c>
      <c r="F583" s="67">
        <f t="shared" si="18"/>
        <v>11596</v>
      </c>
      <c r="G583" s="67">
        <f t="shared" si="19"/>
        <v>139152</v>
      </c>
    </row>
    <row r="584" spans="1:11" ht="38.25" customHeight="1">
      <c r="A584" s="317" t="s">
        <v>1360</v>
      </c>
      <c r="B584" s="317" t="s">
        <v>1395</v>
      </c>
      <c r="C584" s="96"/>
      <c r="D584" s="65">
        <v>1</v>
      </c>
      <c r="E584" s="318">
        <v>11596</v>
      </c>
      <c r="F584" s="67">
        <f t="shared" si="18"/>
        <v>11596</v>
      </c>
      <c r="G584" s="67">
        <f t="shared" si="19"/>
        <v>139152</v>
      </c>
    </row>
    <row r="585" spans="1:11" ht="38.25" customHeight="1">
      <c r="A585" s="317" t="s">
        <v>1361</v>
      </c>
      <c r="B585" s="317" t="s">
        <v>1384</v>
      </c>
      <c r="C585" s="96"/>
      <c r="D585" s="65">
        <v>1</v>
      </c>
      <c r="E585" s="318">
        <v>11596</v>
      </c>
      <c r="F585" s="67">
        <f t="shared" si="18"/>
        <v>11596</v>
      </c>
      <c r="G585" s="67">
        <f t="shared" si="19"/>
        <v>139152</v>
      </c>
    </row>
    <row r="586" spans="1:11" ht="38.25" customHeight="1">
      <c r="A586" s="317" t="s">
        <v>1349</v>
      </c>
      <c r="B586" s="317" t="s">
        <v>1383</v>
      </c>
      <c r="C586" s="96"/>
      <c r="D586" s="65">
        <v>1</v>
      </c>
      <c r="E586" s="318">
        <v>11796</v>
      </c>
      <c r="F586" s="67">
        <f t="shared" si="18"/>
        <v>11796</v>
      </c>
      <c r="G586" s="67">
        <f t="shared" si="19"/>
        <v>141552</v>
      </c>
    </row>
    <row r="587" spans="1:11" ht="38.25" customHeight="1">
      <c r="A587" s="317" t="s">
        <v>1362</v>
      </c>
      <c r="B587" s="317" t="s">
        <v>1406</v>
      </c>
      <c r="C587" s="96"/>
      <c r="D587" s="65">
        <v>1</v>
      </c>
      <c r="E587" s="318">
        <v>12500</v>
      </c>
      <c r="F587" s="67">
        <f t="shared" ref="F587:F632" si="20">D587*E587</f>
        <v>12500</v>
      </c>
      <c r="G587" s="67">
        <f t="shared" si="19"/>
        <v>150000</v>
      </c>
    </row>
    <row r="588" spans="1:11" ht="38.25" customHeight="1">
      <c r="A588" s="317" t="s">
        <v>1349</v>
      </c>
      <c r="B588" s="317" t="s">
        <v>1380</v>
      </c>
      <c r="C588" s="96"/>
      <c r="D588" s="65">
        <v>1</v>
      </c>
      <c r="E588" s="318">
        <v>11796</v>
      </c>
      <c r="F588" s="67">
        <f t="shared" si="20"/>
        <v>11796</v>
      </c>
      <c r="G588" s="67">
        <f t="shared" si="19"/>
        <v>141552</v>
      </c>
    </row>
    <row r="589" spans="1:11" ht="38.25" customHeight="1">
      <c r="A589" s="317" t="s">
        <v>1330</v>
      </c>
      <c r="B589" s="317" t="s">
        <v>1393</v>
      </c>
      <c r="C589" s="96"/>
      <c r="D589" s="65">
        <v>1</v>
      </c>
      <c r="E589" s="318">
        <v>11796</v>
      </c>
      <c r="F589" s="67">
        <f t="shared" si="20"/>
        <v>11796</v>
      </c>
      <c r="G589" s="67">
        <f t="shared" si="19"/>
        <v>141552</v>
      </c>
    </row>
    <row r="590" spans="1:11" s="71" customFormat="1" ht="38.25" customHeight="1">
      <c r="A590" s="317" t="s">
        <v>1349</v>
      </c>
      <c r="B590" s="317" t="s">
        <v>1403</v>
      </c>
      <c r="C590" s="96"/>
      <c r="D590" s="65">
        <v>1</v>
      </c>
      <c r="E590" s="318">
        <v>11800</v>
      </c>
      <c r="F590" s="67">
        <f t="shared" si="20"/>
        <v>11800</v>
      </c>
      <c r="G590" s="67">
        <f t="shared" si="19"/>
        <v>141600</v>
      </c>
      <c r="H590" s="70"/>
      <c r="K590" s="71">
        <v>101</v>
      </c>
    </row>
    <row r="591" spans="1:11" s="71" customFormat="1" ht="38.25" customHeight="1">
      <c r="A591" s="317" t="s">
        <v>1349</v>
      </c>
      <c r="B591" s="317" t="s">
        <v>1376</v>
      </c>
      <c r="C591" s="96"/>
      <c r="D591" s="65">
        <v>1</v>
      </c>
      <c r="E591" s="318">
        <v>11800</v>
      </c>
      <c r="F591" s="67">
        <f t="shared" si="20"/>
        <v>11800</v>
      </c>
      <c r="G591" s="67">
        <f t="shared" si="19"/>
        <v>141600</v>
      </c>
      <c r="H591" s="70"/>
      <c r="K591" s="71">
        <v>102</v>
      </c>
    </row>
    <row r="592" spans="1:11" s="71" customFormat="1" ht="38.25" customHeight="1">
      <c r="A592" s="317" t="s">
        <v>1362</v>
      </c>
      <c r="B592" s="317" t="s">
        <v>1399</v>
      </c>
      <c r="C592" s="96"/>
      <c r="D592" s="65">
        <v>1</v>
      </c>
      <c r="E592" s="318">
        <v>11900</v>
      </c>
      <c r="F592" s="67">
        <f t="shared" si="20"/>
        <v>11900</v>
      </c>
      <c r="G592" s="67">
        <f t="shared" si="19"/>
        <v>142800</v>
      </c>
      <c r="H592" s="70"/>
      <c r="K592" s="71">
        <v>199</v>
      </c>
    </row>
    <row r="593" spans="1:11" s="71" customFormat="1" ht="38.25" customHeight="1">
      <c r="A593" s="317" t="s">
        <v>1330</v>
      </c>
      <c r="B593" s="317" t="s">
        <v>1387</v>
      </c>
      <c r="C593" s="96"/>
      <c r="D593" s="65">
        <v>1</v>
      </c>
      <c r="E593" s="318">
        <v>12500</v>
      </c>
      <c r="F593" s="67">
        <f t="shared" si="20"/>
        <v>12500</v>
      </c>
      <c r="G593" s="67">
        <f t="shared" si="19"/>
        <v>150000</v>
      </c>
      <c r="H593" s="70"/>
      <c r="K593" s="71">
        <v>202</v>
      </c>
    </row>
    <row r="594" spans="1:11" s="71" customFormat="1" ht="38.25" customHeight="1">
      <c r="A594" s="317" t="s">
        <v>1362</v>
      </c>
      <c r="B594" s="317" t="s">
        <v>1409</v>
      </c>
      <c r="C594" s="96"/>
      <c r="D594" s="65">
        <v>1</v>
      </c>
      <c r="E594" s="318">
        <v>12500</v>
      </c>
      <c r="F594" s="67">
        <f t="shared" si="20"/>
        <v>12500</v>
      </c>
      <c r="G594" s="67">
        <f t="shared" si="19"/>
        <v>150000</v>
      </c>
      <c r="H594" s="70"/>
      <c r="K594" s="71">
        <v>204</v>
      </c>
    </row>
    <row r="595" spans="1:11" s="71" customFormat="1" ht="38.25" customHeight="1">
      <c r="A595" s="317" t="s">
        <v>1330</v>
      </c>
      <c r="B595" s="317" t="s">
        <v>1377</v>
      </c>
      <c r="C595" s="96"/>
      <c r="D595" s="65">
        <v>1</v>
      </c>
      <c r="E595" s="318">
        <v>12500</v>
      </c>
      <c r="F595" s="67">
        <f t="shared" si="20"/>
        <v>12500</v>
      </c>
      <c r="G595" s="67">
        <f t="shared" si="19"/>
        <v>150000</v>
      </c>
      <c r="H595" s="70"/>
      <c r="K595" s="71">
        <v>206</v>
      </c>
    </row>
    <row r="596" spans="1:11" s="71" customFormat="1" ht="38.25" customHeight="1">
      <c r="A596" s="317" t="s">
        <v>1363</v>
      </c>
      <c r="B596" s="317" t="s">
        <v>1411</v>
      </c>
      <c r="C596" s="96"/>
      <c r="D596" s="65">
        <v>1</v>
      </c>
      <c r="E596" s="318">
        <v>12500</v>
      </c>
      <c r="F596" s="67">
        <f t="shared" si="20"/>
        <v>12500</v>
      </c>
      <c r="G596" s="67">
        <f t="shared" si="19"/>
        <v>150000</v>
      </c>
      <c r="H596" s="70"/>
    </row>
    <row r="597" spans="1:11" s="71" customFormat="1" ht="38.25" customHeight="1">
      <c r="A597" s="317" t="s">
        <v>1330</v>
      </c>
      <c r="B597" s="317" t="s">
        <v>1412</v>
      </c>
      <c r="C597" s="96"/>
      <c r="D597" s="65">
        <v>1</v>
      </c>
      <c r="E597" s="318">
        <v>12500</v>
      </c>
      <c r="F597" s="67">
        <f t="shared" si="20"/>
        <v>12500</v>
      </c>
      <c r="G597" s="67">
        <f t="shared" si="19"/>
        <v>150000</v>
      </c>
      <c r="H597" s="70"/>
      <c r="K597" s="71">
        <v>208</v>
      </c>
    </row>
    <row r="598" spans="1:11" s="71" customFormat="1" ht="38.25" customHeight="1">
      <c r="A598" s="317" t="s">
        <v>1364</v>
      </c>
      <c r="B598" s="317" t="s">
        <v>1395</v>
      </c>
      <c r="C598" s="96"/>
      <c r="D598" s="65">
        <v>1</v>
      </c>
      <c r="E598" s="318">
        <v>12500</v>
      </c>
      <c r="F598" s="67">
        <f t="shared" si="20"/>
        <v>12500</v>
      </c>
      <c r="G598" s="67">
        <f t="shared" si="19"/>
        <v>150000</v>
      </c>
      <c r="H598" s="70"/>
      <c r="K598" s="71">
        <v>210</v>
      </c>
    </row>
    <row r="599" spans="1:11" s="71" customFormat="1" ht="38.25" customHeight="1">
      <c r="A599" s="317" t="s">
        <v>1362</v>
      </c>
      <c r="B599" s="317" t="s">
        <v>1395</v>
      </c>
      <c r="C599" s="96"/>
      <c r="D599" s="65">
        <v>1</v>
      </c>
      <c r="E599" s="318">
        <v>12500</v>
      </c>
      <c r="F599" s="67">
        <f t="shared" si="20"/>
        <v>12500</v>
      </c>
      <c r="G599" s="67">
        <f t="shared" si="19"/>
        <v>150000</v>
      </c>
      <c r="H599" s="70"/>
      <c r="K599" s="71">
        <v>212</v>
      </c>
    </row>
    <row r="600" spans="1:11" s="71" customFormat="1" ht="38.25" customHeight="1">
      <c r="A600" s="317" t="s">
        <v>1362</v>
      </c>
      <c r="B600" s="317" t="s">
        <v>1408</v>
      </c>
      <c r="C600" s="96"/>
      <c r="D600" s="65">
        <v>1</v>
      </c>
      <c r="E600" s="318">
        <v>12500</v>
      </c>
      <c r="F600" s="67">
        <f t="shared" si="20"/>
        <v>12500</v>
      </c>
      <c r="G600" s="67">
        <f t="shared" si="19"/>
        <v>150000</v>
      </c>
      <c r="H600" s="70"/>
      <c r="K600" s="71">
        <v>214</v>
      </c>
    </row>
    <row r="601" spans="1:11" s="71" customFormat="1" ht="38.25" customHeight="1">
      <c r="A601" s="317" t="s">
        <v>1330</v>
      </c>
      <c r="B601" s="317" t="s">
        <v>1413</v>
      </c>
      <c r="C601" s="96"/>
      <c r="D601" s="65">
        <v>1</v>
      </c>
      <c r="E601" s="318">
        <v>12500</v>
      </c>
      <c r="F601" s="67">
        <f t="shared" si="20"/>
        <v>12500</v>
      </c>
      <c r="G601" s="67">
        <f t="shared" si="19"/>
        <v>150000</v>
      </c>
      <c r="H601" s="70"/>
      <c r="K601" s="71">
        <v>216</v>
      </c>
    </row>
    <row r="602" spans="1:11" s="71" customFormat="1" ht="38.25" customHeight="1">
      <c r="A602" s="317" t="s">
        <v>1362</v>
      </c>
      <c r="B602" s="317" t="s">
        <v>1382</v>
      </c>
      <c r="C602" s="96"/>
      <c r="D602" s="65">
        <v>1</v>
      </c>
      <c r="E602" s="318">
        <v>12500</v>
      </c>
      <c r="F602" s="67">
        <f t="shared" si="20"/>
        <v>12500</v>
      </c>
      <c r="G602" s="67">
        <f t="shared" si="19"/>
        <v>150000</v>
      </c>
      <c r="H602" s="70"/>
      <c r="K602" s="71">
        <v>218</v>
      </c>
    </row>
    <row r="603" spans="1:11" s="71" customFormat="1" ht="38.25" customHeight="1">
      <c r="A603" s="317" t="s">
        <v>1362</v>
      </c>
      <c r="B603" s="317" t="s">
        <v>1407</v>
      </c>
      <c r="C603" s="96"/>
      <c r="D603" s="65">
        <v>1</v>
      </c>
      <c r="E603" s="318">
        <v>12500</v>
      </c>
      <c r="F603" s="67">
        <f t="shared" si="20"/>
        <v>12500</v>
      </c>
      <c r="G603" s="67">
        <f t="shared" si="19"/>
        <v>150000</v>
      </c>
      <c r="H603" s="70"/>
      <c r="K603" s="71">
        <v>220</v>
      </c>
    </row>
    <row r="604" spans="1:11" s="71" customFormat="1" ht="38.25" customHeight="1">
      <c r="A604" s="317" t="s">
        <v>1362</v>
      </c>
      <c r="B604" s="317" t="s">
        <v>1422</v>
      </c>
      <c r="C604" s="96"/>
      <c r="D604" s="65">
        <v>1</v>
      </c>
      <c r="E604" s="318">
        <v>12500</v>
      </c>
      <c r="F604" s="67">
        <f t="shared" si="20"/>
        <v>12500</v>
      </c>
      <c r="G604" s="67">
        <f t="shared" si="19"/>
        <v>150000</v>
      </c>
      <c r="H604" s="70"/>
    </row>
    <row r="605" spans="1:11" s="71" customFormat="1" ht="38.25" customHeight="1">
      <c r="A605" s="317" t="s">
        <v>1370</v>
      </c>
      <c r="B605" s="317" t="s">
        <v>1415</v>
      </c>
      <c r="C605" s="96"/>
      <c r="D605" s="65">
        <v>1</v>
      </c>
      <c r="E605" s="318">
        <v>13853</v>
      </c>
      <c r="F605" s="67">
        <f t="shared" si="20"/>
        <v>13853</v>
      </c>
      <c r="G605" s="67">
        <f t="shared" si="19"/>
        <v>166236</v>
      </c>
      <c r="H605" s="70"/>
    </row>
    <row r="606" spans="1:11" s="71" customFormat="1" ht="38.25" customHeight="1">
      <c r="A606" s="317" t="s">
        <v>1349</v>
      </c>
      <c r="B606" s="317" t="s">
        <v>1418</v>
      </c>
      <c r="C606" s="96"/>
      <c r="D606" s="65">
        <v>1</v>
      </c>
      <c r="E606" s="318">
        <v>13853</v>
      </c>
      <c r="F606" s="67">
        <f t="shared" si="20"/>
        <v>13853</v>
      </c>
      <c r="G606" s="67">
        <f t="shared" si="19"/>
        <v>166236</v>
      </c>
      <c r="H606" s="70"/>
    </row>
    <row r="607" spans="1:11" s="71" customFormat="1" ht="38.25" customHeight="1">
      <c r="A607" s="317" t="s">
        <v>1362</v>
      </c>
      <c r="B607" s="317" t="s">
        <v>1401</v>
      </c>
      <c r="C607" s="96"/>
      <c r="D607" s="65">
        <v>1</v>
      </c>
      <c r="E607" s="318">
        <v>13853</v>
      </c>
      <c r="F607" s="67">
        <f t="shared" si="20"/>
        <v>13853</v>
      </c>
      <c r="G607" s="67">
        <f t="shared" si="19"/>
        <v>166236</v>
      </c>
      <c r="H607" s="70"/>
    </row>
    <row r="608" spans="1:11" s="71" customFormat="1" ht="38.25" customHeight="1">
      <c r="A608" s="317" t="s">
        <v>1362</v>
      </c>
      <c r="B608" s="317" t="s">
        <v>1416</v>
      </c>
      <c r="C608" s="96"/>
      <c r="D608" s="65">
        <v>1</v>
      </c>
      <c r="E608" s="318">
        <v>13853</v>
      </c>
      <c r="F608" s="67">
        <f t="shared" si="20"/>
        <v>13853</v>
      </c>
      <c r="G608" s="67">
        <f t="shared" si="19"/>
        <v>166236</v>
      </c>
      <c r="H608" s="70"/>
    </row>
    <row r="609" spans="1:12" s="71" customFormat="1" ht="38.25" customHeight="1">
      <c r="A609" s="317" t="s">
        <v>1362</v>
      </c>
      <c r="B609" s="317" t="s">
        <v>1398</v>
      </c>
      <c r="C609" s="96"/>
      <c r="D609" s="65">
        <v>1</v>
      </c>
      <c r="E609" s="318">
        <v>13853</v>
      </c>
      <c r="F609" s="67">
        <f t="shared" si="20"/>
        <v>13853</v>
      </c>
      <c r="G609" s="67">
        <f t="shared" si="19"/>
        <v>166236</v>
      </c>
      <c r="H609" s="70"/>
    </row>
    <row r="610" spans="1:12" s="71" customFormat="1" ht="38.25" customHeight="1">
      <c r="A610" s="317" t="s">
        <v>1362</v>
      </c>
      <c r="B610" s="317" t="s">
        <v>1405</v>
      </c>
      <c r="C610" s="96"/>
      <c r="D610" s="65">
        <v>1</v>
      </c>
      <c r="E610" s="318">
        <v>13900</v>
      </c>
      <c r="F610" s="67">
        <f t="shared" si="20"/>
        <v>13900</v>
      </c>
      <c r="G610" s="67">
        <f t="shared" si="19"/>
        <v>166800</v>
      </c>
      <c r="H610" s="70"/>
    </row>
    <row r="611" spans="1:12" s="71" customFormat="1" ht="38.25" customHeight="1">
      <c r="A611" s="317" t="s">
        <v>1362</v>
      </c>
      <c r="B611" s="317" t="s">
        <v>1389</v>
      </c>
      <c r="C611" s="96"/>
      <c r="D611" s="65">
        <v>1</v>
      </c>
      <c r="E611" s="318">
        <v>14000</v>
      </c>
      <c r="F611" s="67">
        <f t="shared" si="20"/>
        <v>14000</v>
      </c>
      <c r="G611" s="67">
        <f t="shared" ref="G611:G630" si="21">F611*12</f>
        <v>168000</v>
      </c>
      <c r="H611" s="70"/>
    </row>
    <row r="612" spans="1:12" s="71" customFormat="1" ht="38.25" customHeight="1">
      <c r="A612" s="317" t="s">
        <v>1357</v>
      </c>
      <c r="B612" s="317" t="s">
        <v>1408</v>
      </c>
      <c r="C612" s="96"/>
      <c r="D612" s="65">
        <v>1</v>
      </c>
      <c r="E612" s="318">
        <v>14000</v>
      </c>
      <c r="F612" s="67">
        <f t="shared" si="20"/>
        <v>14000</v>
      </c>
      <c r="G612" s="67">
        <f t="shared" si="21"/>
        <v>168000</v>
      </c>
      <c r="H612" s="70"/>
    </row>
    <row r="613" spans="1:12" s="71" customFormat="1" ht="38.25" customHeight="1">
      <c r="A613" s="317" t="s">
        <v>1371</v>
      </c>
      <c r="B613" s="317" t="s">
        <v>1386</v>
      </c>
      <c r="C613" s="96"/>
      <c r="D613" s="65">
        <v>1</v>
      </c>
      <c r="E613" s="318">
        <v>14000</v>
      </c>
      <c r="F613" s="67">
        <f t="shared" si="20"/>
        <v>14000</v>
      </c>
      <c r="G613" s="67">
        <f t="shared" si="21"/>
        <v>168000</v>
      </c>
      <c r="H613" s="70"/>
    </row>
    <row r="614" spans="1:12" s="71" customFormat="1" ht="38.25" customHeight="1">
      <c r="A614" s="317" t="s">
        <v>1330</v>
      </c>
      <c r="B614" s="317" t="s">
        <v>1412</v>
      </c>
      <c r="C614" s="96"/>
      <c r="D614" s="65">
        <v>1</v>
      </c>
      <c r="E614" s="318">
        <v>15097</v>
      </c>
      <c r="F614" s="67">
        <f t="shared" si="20"/>
        <v>15097</v>
      </c>
      <c r="G614" s="67">
        <f t="shared" si="21"/>
        <v>181164</v>
      </c>
      <c r="H614" s="70"/>
    </row>
    <row r="615" spans="1:12" s="71" customFormat="1" ht="38.25" customHeight="1">
      <c r="A615" s="317" t="s">
        <v>1372</v>
      </c>
      <c r="B615" s="317" t="s">
        <v>1410</v>
      </c>
      <c r="C615" s="96"/>
      <c r="D615" s="65">
        <v>1</v>
      </c>
      <c r="E615" s="318">
        <v>16000</v>
      </c>
      <c r="F615" s="67">
        <f t="shared" si="20"/>
        <v>16000</v>
      </c>
      <c r="G615" s="67">
        <f t="shared" si="21"/>
        <v>192000</v>
      </c>
      <c r="H615" s="70"/>
    </row>
    <row r="616" spans="1:12" s="71" customFormat="1" ht="38.25" customHeight="1">
      <c r="A616" s="317" t="s">
        <v>1357</v>
      </c>
      <c r="B616" s="317" t="s">
        <v>1391</v>
      </c>
      <c r="C616" s="96"/>
      <c r="D616" s="65">
        <v>1</v>
      </c>
      <c r="E616" s="318">
        <v>16000</v>
      </c>
      <c r="F616" s="67">
        <f t="shared" si="20"/>
        <v>16000</v>
      </c>
      <c r="G616" s="67">
        <f t="shared" si="21"/>
        <v>192000</v>
      </c>
      <c r="H616" s="70"/>
    </row>
    <row r="617" spans="1:12" s="71" customFormat="1" ht="38.25" customHeight="1">
      <c r="A617" s="317" t="s">
        <v>1373</v>
      </c>
      <c r="B617" s="317" t="s">
        <v>1417</v>
      </c>
      <c r="C617" s="96"/>
      <c r="D617" s="65">
        <v>1</v>
      </c>
      <c r="E617" s="318">
        <v>16816</v>
      </c>
      <c r="F617" s="67">
        <f t="shared" si="20"/>
        <v>16816</v>
      </c>
      <c r="G617" s="67">
        <f t="shared" si="21"/>
        <v>201792</v>
      </c>
      <c r="H617" s="70"/>
    </row>
    <row r="618" spans="1:12" s="71" customFormat="1" ht="38.25" customHeight="1">
      <c r="A618" s="317" t="s">
        <v>1373</v>
      </c>
      <c r="B618" s="317" t="s">
        <v>1417</v>
      </c>
      <c r="C618" s="96"/>
      <c r="D618" s="65">
        <v>1</v>
      </c>
      <c r="E618" s="318">
        <v>16816</v>
      </c>
      <c r="F618" s="67">
        <f t="shared" si="20"/>
        <v>16816</v>
      </c>
      <c r="G618" s="67">
        <f t="shared" si="21"/>
        <v>201792</v>
      </c>
      <c r="H618" s="70"/>
    </row>
    <row r="619" spans="1:12" s="71" customFormat="1" ht="38.25" customHeight="1">
      <c r="A619" s="317" t="s">
        <v>1365</v>
      </c>
      <c r="B619" s="317" t="s">
        <v>1397</v>
      </c>
      <c r="C619" s="96"/>
      <c r="D619" s="65">
        <v>1</v>
      </c>
      <c r="E619" s="318">
        <v>16900</v>
      </c>
      <c r="F619" s="67">
        <f t="shared" si="20"/>
        <v>16900</v>
      </c>
      <c r="G619" s="67">
        <f t="shared" si="21"/>
        <v>202800</v>
      </c>
      <c r="H619" s="70"/>
    </row>
    <row r="620" spans="1:12" s="71" customFormat="1" ht="38.25" customHeight="1">
      <c r="A620" s="317" t="s">
        <v>1357</v>
      </c>
      <c r="B620" s="317" t="s">
        <v>1412</v>
      </c>
      <c r="C620" s="96"/>
      <c r="D620" s="65">
        <v>1</v>
      </c>
      <c r="E620" s="318">
        <v>17236</v>
      </c>
      <c r="F620" s="67">
        <f t="shared" si="20"/>
        <v>17236</v>
      </c>
      <c r="G620" s="67">
        <f t="shared" si="21"/>
        <v>206832</v>
      </c>
      <c r="H620" s="70"/>
      <c r="K620" s="69">
        <v>226</v>
      </c>
      <c r="L620" s="69"/>
    </row>
    <row r="621" spans="1:12" s="71" customFormat="1" ht="38.25" customHeight="1">
      <c r="A621" s="317" t="s">
        <v>1357</v>
      </c>
      <c r="B621" s="317" t="s">
        <v>1374</v>
      </c>
      <c r="C621" s="96"/>
      <c r="D621" s="65">
        <v>1</v>
      </c>
      <c r="E621" s="318">
        <v>17500</v>
      </c>
      <c r="F621" s="67">
        <f t="shared" si="20"/>
        <v>17500</v>
      </c>
      <c r="G621" s="67">
        <f t="shared" si="21"/>
        <v>210000</v>
      </c>
      <c r="H621" s="70"/>
      <c r="K621" s="69">
        <v>228</v>
      </c>
      <c r="L621" s="69"/>
    </row>
    <row r="622" spans="1:12" s="71" customFormat="1" ht="38.25" customHeight="1">
      <c r="A622" s="317" t="s">
        <v>1357</v>
      </c>
      <c r="B622" s="317" t="s">
        <v>1390</v>
      </c>
      <c r="C622" s="96"/>
      <c r="D622" s="65">
        <v>1</v>
      </c>
      <c r="E622" s="318">
        <v>17500</v>
      </c>
      <c r="F622" s="67">
        <f t="shared" si="20"/>
        <v>17500</v>
      </c>
      <c r="G622" s="67">
        <f t="shared" si="21"/>
        <v>210000</v>
      </c>
      <c r="H622" s="70"/>
      <c r="K622" s="69"/>
      <c r="L622" s="69"/>
    </row>
    <row r="623" spans="1:12" s="71" customFormat="1" ht="38.25" customHeight="1">
      <c r="A623" s="317" t="s">
        <v>1357</v>
      </c>
      <c r="B623" s="317" t="s">
        <v>1406</v>
      </c>
      <c r="C623" s="96"/>
      <c r="D623" s="65">
        <v>1</v>
      </c>
      <c r="E623" s="318">
        <v>19250</v>
      </c>
      <c r="F623" s="67">
        <f t="shared" si="20"/>
        <v>19250</v>
      </c>
      <c r="G623" s="67">
        <f t="shared" si="21"/>
        <v>231000</v>
      </c>
      <c r="H623" s="70"/>
      <c r="K623" s="69"/>
      <c r="L623" s="69"/>
    </row>
    <row r="624" spans="1:12" s="71" customFormat="1" ht="38.25" customHeight="1">
      <c r="A624" s="317" t="s">
        <v>1365</v>
      </c>
      <c r="B624" s="317" t="s">
        <v>1394</v>
      </c>
      <c r="C624" s="96"/>
      <c r="D624" s="65">
        <v>1</v>
      </c>
      <c r="E624" s="318">
        <v>17500</v>
      </c>
      <c r="F624" s="67">
        <f t="shared" si="20"/>
        <v>17500</v>
      </c>
      <c r="G624" s="67">
        <f t="shared" si="21"/>
        <v>210000</v>
      </c>
      <c r="H624" s="70"/>
      <c r="K624" s="69"/>
      <c r="L624" s="69"/>
    </row>
    <row r="625" spans="1:12" s="71" customFormat="1" ht="38.25" customHeight="1">
      <c r="A625" s="317" t="s">
        <v>1357</v>
      </c>
      <c r="B625" s="317" t="s">
        <v>1385</v>
      </c>
      <c r="C625" s="96"/>
      <c r="D625" s="65">
        <v>1</v>
      </c>
      <c r="E625" s="318">
        <v>17500</v>
      </c>
      <c r="F625" s="67">
        <f t="shared" si="20"/>
        <v>17500</v>
      </c>
      <c r="G625" s="67">
        <f t="shared" si="21"/>
        <v>210000</v>
      </c>
      <c r="H625" s="70"/>
      <c r="K625" s="69"/>
      <c r="L625" s="69"/>
    </row>
    <row r="626" spans="1:12" s="71" customFormat="1" ht="38.25" customHeight="1">
      <c r="A626" s="317" t="s">
        <v>1357</v>
      </c>
      <c r="B626" s="317" t="s">
        <v>1392</v>
      </c>
      <c r="C626" s="96"/>
      <c r="D626" s="65">
        <v>1</v>
      </c>
      <c r="E626" s="318">
        <v>20000</v>
      </c>
      <c r="F626" s="67">
        <f t="shared" si="20"/>
        <v>20000</v>
      </c>
      <c r="G626" s="67">
        <f t="shared" si="21"/>
        <v>240000</v>
      </c>
      <c r="H626" s="70"/>
      <c r="K626" s="69"/>
      <c r="L626" s="69"/>
    </row>
    <row r="627" spans="1:12" s="71" customFormat="1" ht="38.25" customHeight="1">
      <c r="A627" s="317" t="s">
        <v>1366</v>
      </c>
      <c r="B627" s="317" t="s">
        <v>1384</v>
      </c>
      <c r="C627" s="96"/>
      <c r="D627" s="65">
        <v>1</v>
      </c>
      <c r="E627" s="318">
        <v>22500</v>
      </c>
      <c r="F627" s="67">
        <f t="shared" si="20"/>
        <v>22500</v>
      </c>
      <c r="G627" s="67">
        <f t="shared" si="21"/>
        <v>270000</v>
      </c>
      <c r="H627" s="70"/>
      <c r="K627" s="69"/>
      <c r="L627" s="69"/>
    </row>
    <row r="628" spans="1:12" s="71" customFormat="1" ht="38.25" customHeight="1">
      <c r="A628" s="317" t="s">
        <v>1367</v>
      </c>
      <c r="B628" s="317" t="s">
        <v>1395</v>
      </c>
      <c r="C628" s="96"/>
      <c r="D628" s="65">
        <v>1</v>
      </c>
      <c r="E628" s="318">
        <v>24000</v>
      </c>
      <c r="F628" s="67">
        <f t="shared" si="20"/>
        <v>24000</v>
      </c>
      <c r="G628" s="67">
        <f t="shared" si="21"/>
        <v>288000</v>
      </c>
      <c r="H628" s="70"/>
      <c r="K628" s="69"/>
      <c r="L628" s="69"/>
    </row>
    <row r="629" spans="1:12" s="71" customFormat="1" ht="38.25" customHeight="1">
      <c r="A629" s="317" t="s">
        <v>1357</v>
      </c>
      <c r="B629" s="317" t="s">
        <v>1394</v>
      </c>
      <c r="C629" s="96"/>
      <c r="D629" s="65">
        <v>1</v>
      </c>
      <c r="E629" s="318">
        <v>24500</v>
      </c>
      <c r="F629" s="67">
        <f t="shared" si="20"/>
        <v>24500</v>
      </c>
      <c r="G629" s="67">
        <f t="shared" si="21"/>
        <v>294000</v>
      </c>
      <c r="H629" s="70"/>
      <c r="K629" s="69"/>
      <c r="L629" s="69"/>
    </row>
    <row r="630" spans="1:12" s="71" customFormat="1" ht="38.25" customHeight="1">
      <c r="A630" s="317" t="s">
        <v>1368</v>
      </c>
      <c r="B630" s="317" t="s">
        <v>1415</v>
      </c>
      <c r="C630" s="96"/>
      <c r="D630" s="65">
        <v>1</v>
      </c>
      <c r="E630" s="318">
        <v>28985</v>
      </c>
      <c r="F630" s="67">
        <f t="shared" si="20"/>
        <v>28985</v>
      </c>
      <c r="G630" s="67">
        <f t="shared" si="21"/>
        <v>347820</v>
      </c>
      <c r="H630" s="70"/>
      <c r="K630" s="69"/>
      <c r="L630" s="69"/>
    </row>
    <row r="631" spans="1:12" s="71" customFormat="1" ht="38.25" customHeight="1">
      <c r="A631" s="317" t="s">
        <v>1428</v>
      </c>
      <c r="B631" s="317" t="s">
        <v>1396</v>
      </c>
      <c r="C631" s="96"/>
      <c r="D631" s="65">
        <v>1</v>
      </c>
      <c r="E631" s="318">
        <v>12500</v>
      </c>
      <c r="F631" s="67">
        <f t="shared" si="20"/>
        <v>12500</v>
      </c>
      <c r="G631" s="67">
        <f t="shared" ref="G631:G637" si="22">F631*12</f>
        <v>150000</v>
      </c>
      <c r="H631" s="70"/>
      <c r="K631" s="69"/>
      <c r="L631" s="69"/>
    </row>
    <row r="632" spans="1:12" s="71" customFormat="1" ht="38.25" customHeight="1">
      <c r="A632" s="317" t="s">
        <v>1429</v>
      </c>
      <c r="B632" s="317" t="s">
        <v>1396</v>
      </c>
      <c r="C632" s="96"/>
      <c r="D632" s="65">
        <v>1</v>
      </c>
      <c r="E632" s="318">
        <v>27000</v>
      </c>
      <c r="F632" s="67">
        <f t="shared" si="20"/>
        <v>27000</v>
      </c>
      <c r="G632" s="67">
        <f t="shared" si="22"/>
        <v>324000</v>
      </c>
      <c r="H632" s="70"/>
      <c r="K632" s="69"/>
      <c r="L632" s="69"/>
    </row>
    <row r="633" spans="1:12" s="71" customFormat="1" ht="38.25" customHeight="1">
      <c r="A633" s="317" t="s">
        <v>1430</v>
      </c>
      <c r="B633" s="317" t="s">
        <v>1396</v>
      </c>
      <c r="C633" s="96"/>
      <c r="D633" s="65">
        <v>1</v>
      </c>
      <c r="E633" s="318">
        <v>7631</v>
      </c>
      <c r="F633" s="67">
        <f t="shared" ref="F633:F694" si="23">D633*E633</f>
        <v>7631</v>
      </c>
      <c r="G633" s="67">
        <f t="shared" si="22"/>
        <v>91572</v>
      </c>
      <c r="H633" s="70"/>
      <c r="K633" s="69"/>
      <c r="L633" s="69"/>
    </row>
    <row r="634" spans="1:12" s="71" customFormat="1" ht="38.25" customHeight="1">
      <c r="A634" s="317" t="s">
        <v>1430</v>
      </c>
      <c r="B634" s="317" t="s">
        <v>1396</v>
      </c>
      <c r="C634" s="96"/>
      <c r="D634" s="65">
        <v>1</v>
      </c>
      <c r="E634" s="318">
        <v>7631</v>
      </c>
      <c r="F634" s="67">
        <f t="shared" si="23"/>
        <v>7631</v>
      </c>
      <c r="G634" s="67">
        <f t="shared" si="22"/>
        <v>91572</v>
      </c>
      <c r="H634" s="70"/>
      <c r="K634" s="69"/>
      <c r="L634" s="69"/>
    </row>
    <row r="635" spans="1:12" s="71" customFormat="1" ht="38.25" customHeight="1">
      <c r="A635" s="317" t="s">
        <v>1430</v>
      </c>
      <c r="B635" s="317" t="s">
        <v>1396</v>
      </c>
      <c r="C635" s="96"/>
      <c r="D635" s="65">
        <v>1</v>
      </c>
      <c r="E635" s="318">
        <v>7631</v>
      </c>
      <c r="F635" s="67">
        <f t="shared" si="23"/>
        <v>7631</v>
      </c>
      <c r="G635" s="67">
        <f t="shared" si="22"/>
        <v>91572</v>
      </c>
      <c r="H635" s="70"/>
      <c r="K635" s="69"/>
      <c r="L635" s="69"/>
    </row>
    <row r="636" spans="1:12" s="71" customFormat="1" ht="38.25" customHeight="1">
      <c r="A636" s="317" t="s">
        <v>1430</v>
      </c>
      <c r="B636" s="317" t="s">
        <v>1396</v>
      </c>
      <c r="C636" s="96"/>
      <c r="D636" s="65">
        <v>1</v>
      </c>
      <c r="E636" s="318">
        <v>7631</v>
      </c>
      <c r="F636" s="67">
        <f t="shared" si="23"/>
        <v>7631</v>
      </c>
      <c r="G636" s="67">
        <f t="shared" si="22"/>
        <v>91572</v>
      </c>
      <c r="H636" s="70"/>
      <c r="K636" s="69"/>
      <c r="L636" s="69"/>
    </row>
    <row r="637" spans="1:12" s="71" customFormat="1" ht="38.25" customHeight="1">
      <c r="A637" s="317" t="s">
        <v>1430</v>
      </c>
      <c r="B637" s="317" t="s">
        <v>1396</v>
      </c>
      <c r="C637" s="96"/>
      <c r="D637" s="65">
        <v>1</v>
      </c>
      <c r="E637" s="318">
        <v>7631</v>
      </c>
      <c r="F637" s="67">
        <f t="shared" si="23"/>
        <v>7631</v>
      </c>
      <c r="G637" s="67">
        <f t="shared" si="22"/>
        <v>91572</v>
      </c>
      <c r="H637" s="70"/>
      <c r="K637" s="69"/>
      <c r="L637" s="69"/>
    </row>
    <row r="638" spans="1:12" s="71" customFormat="1" ht="38.25" customHeight="1">
      <c r="A638" s="317" t="s">
        <v>1430</v>
      </c>
      <c r="B638" s="317" t="s">
        <v>1396</v>
      </c>
      <c r="C638" s="96"/>
      <c r="D638" s="65">
        <v>1</v>
      </c>
      <c r="E638" s="318">
        <v>7631</v>
      </c>
      <c r="F638" s="67">
        <f t="shared" si="23"/>
        <v>7631</v>
      </c>
      <c r="G638" s="67">
        <f t="shared" ref="G638:G694" si="24">F638*12</f>
        <v>91572</v>
      </c>
      <c r="H638" s="70"/>
      <c r="K638" s="69"/>
      <c r="L638" s="69"/>
    </row>
    <row r="639" spans="1:12" s="71" customFormat="1" ht="38.25" customHeight="1">
      <c r="A639" s="317" t="s">
        <v>1430</v>
      </c>
      <c r="B639" s="317" t="s">
        <v>1396</v>
      </c>
      <c r="C639" s="96"/>
      <c r="D639" s="65">
        <v>1</v>
      </c>
      <c r="E639" s="318">
        <v>7631</v>
      </c>
      <c r="F639" s="67">
        <f t="shared" si="23"/>
        <v>7631</v>
      </c>
      <c r="G639" s="67">
        <f t="shared" si="24"/>
        <v>91572</v>
      </c>
      <c r="H639" s="70"/>
      <c r="K639" s="69"/>
      <c r="L639" s="69"/>
    </row>
    <row r="640" spans="1:12" s="71" customFormat="1" ht="38.25" customHeight="1">
      <c r="A640" s="317" t="s">
        <v>1430</v>
      </c>
      <c r="B640" s="317" t="s">
        <v>1396</v>
      </c>
      <c r="C640" s="96"/>
      <c r="D640" s="65">
        <v>1</v>
      </c>
      <c r="E640" s="318">
        <v>7631</v>
      </c>
      <c r="F640" s="67">
        <f t="shared" si="23"/>
        <v>7631</v>
      </c>
      <c r="G640" s="67">
        <f t="shared" si="24"/>
        <v>91572</v>
      </c>
      <c r="H640" s="70"/>
      <c r="K640" s="69"/>
      <c r="L640" s="69"/>
    </row>
    <row r="641" spans="1:12" s="71" customFormat="1" ht="38.25" customHeight="1">
      <c r="A641" s="317" t="s">
        <v>1430</v>
      </c>
      <c r="B641" s="317" t="s">
        <v>1396</v>
      </c>
      <c r="C641" s="96"/>
      <c r="D641" s="65">
        <v>1</v>
      </c>
      <c r="E641" s="318">
        <v>7631</v>
      </c>
      <c r="F641" s="67">
        <f t="shared" si="23"/>
        <v>7631</v>
      </c>
      <c r="G641" s="67">
        <f t="shared" si="24"/>
        <v>91572</v>
      </c>
      <c r="H641" s="70"/>
      <c r="K641" s="69"/>
      <c r="L641" s="69"/>
    </row>
    <row r="642" spans="1:12" s="71" customFormat="1" ht="38.25" customHeight="1">
      <c r="A642" s="317" t="s">
        <v>1430</v>
      </c>
      <c r="B642" s="317" t="s">
        <v>1396</v>
      </c>
      <c r="C642" s="96"/>
      <c r="D642" s="65">
        <v>1</v>
      </c>
      <c r="E642" s="318">
        <v>7631</v>
      </c>
      <c r="F642" s="67">
        <f t="shared" si="23"/>
        <v>7631</v>
      </c>
      <c r="G642" s="67">
        <f t="shared" si="24"/>
        <v>91572</v>
      </c>
      <c r="H642" s="70"/>
      <c r="K642" s="69"/>
      <c r="L642" s="69"/>
    </row>
    <row r="643" spans="1:12" s="71" customFormat="1" ht="38.25" customHeight="1">
      <c r="A643" s="317" t="s">
        <v>1430</v>
      </c>
      <c r="B643" s="317" t="s">
        <v>1396</v>
      </c>
      <c r="C643" s="96"/>
      <c r="D643" s="65">
        <v>1</v>
      </c>
      <c r="E643" s="318">
        <v>7631</v>
      </c>
      <c r="F643" s="67">
        <f t="shared" si="23"/>
        <v>7631</v>
      </c>
      <c r="G643" s="67">
        <f t="shared" si="24"/>
        <v>91572</v>
      </c>
      <c r="H643" s="70"/>
      <c r="K643" s="69"/>
      <c r="L643" s="69"/>
    </row>
    <row r="644" spans="1:12" s="71" customFormat="1" ht="38.25" customHeight="1">
      <c r="A644" s="317" t="s">
        <v>1430</v>
      </c>
      <c r="B644" s="317" t="s">
        <v>1396</v>
      </c>
      <c r="C644" s="96"/>
      <c r="D644" s="65">
        <v>1</v>
      </c>
      <c r="E644" s="318">
        <v>7631</v>
      </c>
      <c r="F644" s="67">
        <f t="shared" si="23"/>
        <v>7631</v>
      </c>
      <c r="G644" s="67">
        <f t="shared" si="24"/>
        <v>91572</v>
      </c>
      <c r="H644" s="70"/>
      <c r="K644" s="69"/>
      <c r="L644" s="69"/>
    </row>
    <row r="645" spans="1:12" s="71" customFormat="1" ht="38.25" customHeight="1">
      <c r="A645" s="317" t="s">
        <v>1430</v>
      </c>
      <c r="B645" s="317" t="s">
        <v>1396</v>
      </c>
      <c r="C645" s="96"/>
      <c r="D645" s="65">
        <v>1</v>
      </c>
      <c r="E645" s="318">
        <v>7631</v>
      </c>
      <c r="F645" s="67">
        <f t="shared" si="23"/>
        <v>7631</v>
      </c>
      <c r="G645" s="67">
        <f t="shared" si="24"/>
        <v>91572</v>
      </c>
      <c r="H645" s="70"/>
      <c r="K645" s="69"/>
      <c r="L645" s="69"/>
    </row>
    <row r="646" spans="1:12" s="71" customFormat="1" ht="38.25" customHeight="1">
      <c r="A646" s="317" t="s">
        <v>1430</v>
      </c>
      <c r="B646" s="317" t="s">
        <v>1396</v>
      </c>
      <c r="C646" s="96"/>
      <c r="D646" s="65">
        <v>1</v>
      </c>
      <c r="E646" s="318">
        <v>7631</v>
      </c>
      <c r="F646" s="67">
        <f t="shared" si="23"/>
        <v>7631</v>
      </c>
      <c r="G646" s="67">
        <f t="shared" si="24"/>
        <v>91572</v>
      </c>
      <c r="H646" s="70"/>
      <c r="K646" s="69"/>
      <c r="L646" s="69"/>
    </row>
    <row r="647" spans="1:12" s="71" customFormat="1" ht="38.25" customHeight="1">
      <c r="A647" s="317" t="s">
        <v>1430</v>
      </c>
      <c r="B647" s="317" t="s">
        <v>1396</v>
      </c>
      <c r="C647" s="96"/>
      <c r="D647" s="65">
        <v>1</v>
      </c>
      <c r="E647" s="318">
        <v>7631</v>
      </c>
      <c r="F647" s="67">
        <f t="shared" si="23"/>
        <v>7631</v>
      </c>
      <c r="G647" s="67">
        <f t="shared" si="24"/>
        <v>91572</v>
      </c>
      <c r="H647" s="70"/>
      <c r="K647" s="69"/>
      <c r="L647" s="69"/>
    </row>
    <row r="648" spans="1:12" s="71" customFormat="1" ht="38.25" customHeight="1">
      <c r="A648" s="317" t="s">
        <v>1430</v>
      </c>
      <c r="B648" s="317" t="s">
        <v>1396</v>
      </c>
      <c r="C648" s="96"/>
      <c r="D648" s="65">
        <v>1</v>
      </c>
      <c r="E648" s="318">
        <v>7631</v>
      </c>
      <c r="F648" s="67">
        <f t="shared" si="23"/>
        <v>7631</v>
      </c>
      <c r="G648" s="67">
        <f t="shared" si="24"/>
        <v>91572</v>
      </c>
      <c r="H648" s="70"/>
      <c r="K648" s="69"/>
      <c r="L648" s="69"/>
    </row>
    <row r="649" spans="1:12" s="71" customFormat="1" ht="38.25" customHeight="1">
      <c r="A649" s="317" t="s">
        <v>1430</v>
      </c>
      <c r="B649" s="317" t="s">
        <v>1396</v>
      </c>
      <c r="C649" s="96"/>
      <c r="D649" s="65">
        <v>1</v>
      </c>
      <c r="E649" s="318">
        <v>7631</v>
      </c>
      <c r="F649" s="67">
        <f t="shared" si="23"/>
        <v>7631</v>
      </c>
      <c r="G649" s="67">
        <f t="shared" si="24"/>
        <v>91572</v>
      </c>
      <c r="H649" s="70"/>
      <c r="K649" s="69"/>
      <c r="L649" s="69"/>
    </row>
    <row r="650" spans="1:12" s="71" customFormat="1" ht="38.25" customHeight="1">
      <c r="A650" s="317" t="s">
        <v>1430</v>
      </c>
      <c r="B650" s="317" t="s">
        <v>1396</v>
      </c>
      <c r="C650" s="96"/>
      <c r="D650" s="65">
        <v>1</v>
      </c>
      <c r="E650" s="318">
        <v>7631</v>
      </c>
      <c r="F650" s="67">
        <f t="shared" si="23"/>
        <v>7631</v>
      </c>
      <c r="G650" s="67">
        <f t="shared" si="24"/>
        <v>91572</v>
      </c>
      <c r="H650" s="70"/>
      <c r="K650" s="69"/>
      <c r="L650" s="69"/>
    </row>
    <row r="651" spans="1:12" s="71" customFormat="1" ht="38.25" customHeight="1">
      <c r="A651" s="317" t="s">
        <v>1430</v>
      </c>
      <c r="B651" s="317" t="s">
        <v>1396</v>
      </c>
      <c r="C651" s="96"/>
      <c r="D651" s="65">
        <v>1</v>
      </c>
      <c r="E651" s="318">
        <v>7631</v>
      </c>
      <c r="F651" s="67">
        <f t="shared" si="23"/>
        <v>7631</v>
      </c>
      <c r="G651" s="67">
        <f t="shared" si="24"/>
        <v>91572</v>
      </c>
      <c r="H651" s="70"/>
      <c r="K651" s="69"/>
      <c r="L651" s="69"/>
    </row>
    <row r="652" spans="1:12" s="71" customFormat="1" ht="38.25" customHeight="1">
      <c r="A652" s="317" t="s">
        <v>1430</v>
      </c>
      <c r="B652" s="317" t="s">
        <v>1396</v>
      </c>
      <c r="C652" s="96"/>
      <c r="D652" s="65">
        <v>1</v>
      </c>
      <c r="E652" s="318">
        <v>7631</v>
      </c>
      <c r="F652" s="67">
        <f t="shared" si="23"/>
        <v>7631</v>
      </c>
      <c r="G652" s="67">
        <f t="shared" si="24"/>
        <v>91572</v>
      </c>
      <c r="H652" s="70"/>
      <c r="K652" s="69"/>
      <c r="L652" s="69"/>
    </row>
    <row r="653" spans="1:12" s="71" customFormat="1" ht="38.25" customHeight="1">
      <c r="A653" s="317" t="s">
        <v>1430</v>
      </c>
      <c r="B653" s="317" t="s">
        <v>1396</v>
      </c>
      <c r="C653" s="96"/>
      <c r="D653" s="65">
        <v>1</v>
      </c>
      <c r="E653" s="318">
        <v>7631</v>
      </c>
      <c r="F653" s="67">
        <f t="shared" si="23"/>
        <v>7631</v>
      </c>
      <c r="G653" s="67">
        <f t="shared" si="24"/>
        <v>91572</v>
      </c>
      <c r="H653" s="70"/>
      <c r="K653" s="69"/>
      <c r="L653" s="69"/>
    </row>
    <row r="654" spans="1:12" s="71" customFormat="1" ht="38.25" customHeight="1">
      <c r="A654" s="317" t="s">
        <v>1430</v>
      </c>
      <c r="B654" s="317" t="s">
        <v>1396</v>
      </c>
      <c r="C654" s="96"/>
      <c r="D654" s="65">
        <v>1</v>
      </c>
      <c r="E654" s="318">
        <v>7631</v>
      </c>
      <c r="F654" s="67">
        <f t="shared" si="23"/>
        <v>7631</v>
      </c>
      <c r="G654" s="67">
        <f t="shared" si="24"/>
        <v>91572</v>
      </c>
      <c r="H654" s="70"/>
      <c r="K654" s="69"/>
      <c r="L654" s="69"/>
    </row>
    <row r="655" spans="1:12" s="71" customFormat="1" ht="38.25" customHeight="1">
      <c r="A655" s="317" t="s">
        <v>1430</v>
      </c>
      <c r="B655" s="317" t="s">
        <v>1396</v>
      </c>
      <c r="C655" s="96"/>
      <c r="D655" s="65">
        <v>1</v>
      </c>
      <c r="E655" s="318">
        <v>7631</v>
      </c>
      <c r="F655" s="67">
        <f t="shared" si="23"/>
        <v>7631</v>
      </c>
      <c r="G655" s="67">
        <f t="shared" si="24"/>
        <v>91572</v>
      </c>
      <c r="H655" s="70"/>
      <c r="K655" s="69"/>
      <c r="L655" s="69"/>
    </row>
    <row r="656" spans="1:12" s="71" customFormat="1" ht="38.25" customHeight="1">
      <c r="A656" s="317" t="s">
        <v>1430</v>
      </c>
      <c r="B656" s="317" t="s">
        <v>1396</v>
      </c>
      <c r="C656" s="96"/>
      <c r="D656" s="65">
        <v>1</v>
      </c>
      <c r="E656" s="318">
        <v>7631</v>
      </c>
      <c r="F656" s="67">
        <f t="shared" si="23"/>
        <v>7631</v>
      </c>
      <c r="G656" s="67">
        <f t="shared" si="24"/>
        <v>91572</v>
      </c>
      <c r="H656" s="70"/>
      <c r="K656" s="69"/>
      <c r="L656" s="69"/>
    </row>
    <row r="657" spans="1:12" s="71" customFormat="1" ht="38.25" customHeight="1">
      <c r="A657" s="317" t="s">
        <v>1430</v>
      </c>
      <c r="B657" s="317" t="s">
        <v>1396</v>
      </c>
      <c r="C657" s="96"/>
      <c r="D657" s="65">
        <v>1</v>
      </c>
      <c r="E657" s="318">
        <v>7631</v>
      </c>
      <c r="F657" s="67">
        <f t="shared" si="23"/>
        <v>7631</v>
      </c>
      <c r="G657" s="67">
        <f t="shared" si="24"/>
        <v>91572</v>
      </c>
      <c r="H657" s="70"/>
      <c r="K657" s="69"/>
      <c r="L657" s="69"/>
    </row>
    <row r="658" spans="1:12" s="71" customFormat="1" ht="38.25" customHeight="1">
      <c r="A658" s="317" t="s">
        <v>1430</v>
      </c>
      <c r="B658" s="317" t="s">
        <v>1396</v>
      </c>
      <c r="C658" s="96"/>
      <c r="D658" s="65">
        <v>1</v>
      </c>
      <c r="E658" s="318">
        <v>7631</v>
      </c>
      <c r="F658" s="67">
        <f t="shared" si="23"/>
        <v>7631</v>
      </c>
      <c r="G658" s="67">
        <f t="shared" si="24"/>
        <v>91572</v>
      </c>
      <c r="H658" s="70"/>
      <c r="K658" s="69"/>
      <c r="L658" s="69"/>
    </row>
    <row r="659" spans="1:12" s="71" customFormat="1" ht="38.25" customHeight="1">
      <c r="A659" s="317" t="s">
        <v>1430</v>
      </c>
      <c r="B659" s="317" t="s">
        <v>1396</v>
      </c>
      <c r="C659" s="96"/>
      <c r="D659" s="65">
        <v>1</v>
      </c>
      <c r="E659" s="318">
        <v>7631</v>
      </c>
      <c r="F659" s="67">
        <f t="shared" si="23"/>
        <v>7631</v>
      </c>
      <c r="G659" s="67">
        <f t="shared" si="24"/>
        <v>91572</v>
      </c>
      <c r="H659" s="70"/>
      <c r="K659" s="69"/>
      <c r="L659" s="69"/>
    </row>
    <row r="660" spans="1:12" s="71" customFormat="1" ht="38.25" customHeight="1">
      <c r="A660" s="317" t="s">
        <v>1430</v>
      </c>
      <c r="B660" s="317" t="s">
        <v>1396</v>
      </c>
      <c r="C660" s="96"/>
      <c r="D660" s="65">
        <v>1</v>
      </c>
      <c r="E660" s="318">
        <v>7631</v>
      </c>
      <c r="F660" s="67">
        <f t="shared" si="23"/>
        <v>7631</v>
      </c>
      <c r="G660" s="67">
        <f t="shared" si="24"/>
        <v>91572</v>
      </c>
      <c r="H660" s="70"/>
      <c r="K660" s="69"/>
      <c r="L660" s="69"/>
    </row>
    <row r="661" spans="1:12" s="71" customFormat="1" ht="38.25" customHeight="1">
      <c r="A661" s="317" t="s">
        <v>1430</v>
      </c>
      <c r="B661" s="317" t="s">
        <v>1396</v>
      </c>
      <c r="C661" s="96"/>
      <c r="D661" s="65">
        <v>1</v>
      </c>
      <c r="E661" s="318">
        <v>7631</v>
      </c>
      <c r="F661" s="67">
        <f t="shared" si="23"/>
        <v>7631</v>
      </c>
      <c r="G661" s="67">
        <f t="shared" si="24"/>
        <v>91572</v>
      </c>
      <c r="H661" s="70"/>
      <c r="K661" s="69"/>
      <c r="L661" s="69"/>
    </row>
    <row r="662" spans="1:12" s="71" customFormat="1" ht="38.25" customHeight="1">
      <c r="A662" s="317" t="s">
        <v>1430</v>
      </c>
      <c r="B662" s="317" t="s">
        <v>1396</v>
      </c>
      <c r="C662" s="96"/>
      <c r="D662" s="65">
        <v>1</v>
      </c>
      <c r="E662" s="318">
        <v>7631</v>
      </c>
      <c r="F662" s="67">
        <f t="shared" si="23"/>
        <v>7631</v>
      </c>
      <c r="G662" s="67">
        <f t="shared" si="24"/>
        <v>91572</v>
      </c>
      <c r="H662" s="70"/>
      <c r="K662" s="69"/>
      <c r="L662" s="69"/>
    </row>
    <row r="663" spans="1:12" s="71" customFormat="1" ht="38.25" customHeight="1">
      <c r="A663" s="317" t="s">
        <v>1430</v>
      </c>
      <c r="B663" s="317" t="s">
        <v>1396</v>
      </c>
      <c r="C663" s="96"/>
      <c r="D663" s="65">
        <v>1</v>
      </c>
      <c r="E663" s="318">
        <v>7631</v>
      </c>
      <c r="F663" s="67">
        <f t="shared" si="23"/>
        <v>7631</v>
      </c>
      <c r="G663" s="67">
        <f t="shared" si="24"/>
        <v>91572</v>
      </c>
      <c r="H663" s="70"/>
      <c r="K663" s="69"/>
      <c r="L663" s="69"/>
    </row>
    <row r="664" spans="1:12" s="71" customFormat="1" ht="38.25" customHeight="1">
      <c r="A664" s="317" t="s">
        <v>1430</v>
      </c>
      <c r="B664" s="317" t="s">
        <v>1396</v>
      </c>
      <c r="C664" s="96"/>
      <c r="D664" s="65">
        <v>1</v>
      </c>
      <c r="E664" s="318">
        <v>7631</v>
      </c>
      <c r="F664" s="67">
        <f t="shared" si="23"/>
        <v>7631</v>
      </c>
      <c r="G664" s="67">
        <f t="shared" si="24"/>
        <v>91572</v>
      </c>
      <c r="H664" s="70"/>
      <c r="K664" s="69"/>
      <c r="L664" s="69"/>
    </row>
    <row r="665" spans="1:12" s="71" customFormat="1" ht="38.25" customHeight="1">
      <c r="A665" s="317" t="s">
        <v>1430</v>
      </c>
      <c r="B665" s="317" t="s">
        <v>1396</v>
      </c>
      <c r="C665" s="96"/>
      <c r="D665" s="65">
        <v>1</v>
      </c>
      <c r="E665" s="318">
        <v>7631</v>
      </c>
      <c r="F665" s="67">
        <f t="shared" si="23"/>
        <v>7631</v>
      </c>
      <c r="G665" s="67">
        <f t="shared" si="24"/>
        <v>91572</v>
      </c>
      <c r="H665" s="70"/>
      <c r="K665" s="69"/>
      <c r="L665" s="69"/>
    </row>
    <row r="666" spans="1:12" s="71" customFormat="1" ht="38.25" customHeight="1">
      <c r="A666" s="317" t="s">
        <v>1430</v>
      </c>
      <c r="B666" s="317" t="s">
        <v>1396</v>
      </c>
      <c r="C666" s="96"/>
      <c r="D666" s="65">
        <v>1</v>
      </c>
      <c r="E666" s="318">
        <v>7631</v>
      </c>
      <c r="F666" s="67">
        <f t="shared" si="23"/>
        <v>7631</v>
      </c>
      <c r="G666" s="67">
        <f t="shared" si="24"/>
        <v>91572</v>
      </c>
      <c r="H666" s="70"/>
      <c r="K666" s="69"/>
      <c r="L666" s="69"/>
    </row>
    <row r="667" spans="1:12" s="71" customFormat="1" ht="38.25" customHeight="1">
      <c r="A667" s="317" t="s">
        <v>1430</v>
      </c>
      <c r="B667" s="317" t="s">
        <v>1396</v>
      </c>
      <c r="C667" s="96"/>
      <c r="D667" s="65">
        <v>1</v>
      </c>
      <c r="E667" s="318">
        <v>7631</v>
      </c>
      <c r="F667" s="67">
        <f t="shared" si="23"/>
        <v>7631</v>
      </c>
      <c r="G667" s="67">
        <f t="shared" si="24"/>
        <v>91572</v>
      </c>
      <c r="H667" s="70"/>
      <c r="K667" s="69"/>
      <c r="L667" s="69"/>
    </row>
    <row r="668" spans="1:12" s="71" customFormat="1" ht="38.25" customHeight="1">
      <c r="A668" s="317" t="s">
        <v>1430</v>
      </c>
      <c r="B668" s="317" t="s">
        <v>1396</v>
      </c>
      <c r="C668" s="96"/>
      <c r="D668" s="65">
        <v>1</v>
      </c>
      <c r="E668" s="318">
        <v>7631</v>
      </c>
      <c r="F668" s="67">
        <f t="shared" si="23"/>
        <v>7631</v>
      </c>
      <c r="G668" s="67">
        <f t="shared" si="24"/>
        <v>91572</v>
      </c>
      <c r="H668" s="70"/>
      <c r="K668" s="69"/>
      <c r="L668" s="69"/>
    </row>
    <row r="669" spans="1:12" s="71" customFormat="1" ht="38.25" customHeight="1">
      <c r="A669" s="317" t="s">
        <v>1430</v>
      </c>
      <c r="B669" s="317" t="s">
        <v>1396</v>
      </c>
      <c r="C669" s="96"/>
      <c r="D669" s="65">
        <v>1</v>
      </c>
      <c r="E669" s="318">
        <v>7631</v>
      </c>
      <c r="F669" s="67">
        <f t="shared" si="23"/>
        <v>7631</v>
      </c>
      <c r="G669" s="67">
        <f t="shared" si="24"/>
        <v>91572</v>
      </c>
      <c r="H669" s="70"/>
      <c r="K669" s="69"/>
      <c r="L669" s="69"/>
    </row>
    <row r="670" spans="1:12" s="71" customFormat="1" ht="38.25" customHeight="1">
      <c r="A670" s="317" t="s">
        <v>1430</v>
      </c>
      <c r="B670" s="317" t="s">
        <v>1396</v>
      </c>
      <c r="C670" s="96"/>
      <c r="D670" s="65">
        <v>1</v>
      </c>
      <c r="E670" s="318">
        <v>7631</v>
      </c>
      <c r="F670" s="67">
        <f t="shared" si="23"/>
        <v>7631</v>
      </c>
      <c r="G670" s="67">
        <f t="shared" si="24"/>
        <v>91572</v>
      </c>
      <c r="H670" s="70"/>
      <c r="K670" s="69"/>
      <c r="L670" s="69"/>
    </row>
    <row r="671" spans="1:12" s="71" customFormat="1" ht="38.25" customHeight="1">
      <c r="A671" s="317" t="s">
        <v>1430</v>
      </c>
      <c r="B671" s="317" t="s">
        <v>1396</v>
      </c>
      <c r="C671" s="96"/>
      <c r="D671" s="65">
        <v>1</v>
      </c>
      <c r="E671" s="318">
        <v>7631</v>
      </c>
      <c r="F671" s="67">
        <f t="shared" si="23"/>
        <v>7631</v>
      </c>
      <c r="G671" s="67">
        <f t="shared" si="24"/>
        <v>91572</v>
      </c>
      <c r="H671" s="70"/>
      <c r="K671" s="69"/>
      <c r="L671" s="69"/>
    </row>
    <row r="672" spans="1:12" s="71" customFormat="1" ht="38.25" customHeight="1">
      <c r="A672" s="317" t="s">
        <v>1430</v>
      </c>
      <c r="B672" s="317" t="s">
        <v>1396</v>
      </c>
      <c r="C672" s="96"/>
      <c r="D672" s="65">
        <v>1</v>
      </c>
      <c r="E672" s="318">
        <v>7631</v>
      </c>
      <c r="F672" s="67">
        <f t="shared" si="23"/>
        <v>7631</v>
      </c>
      <c r="G672" s="67">
        <f t="shared" si="24"/>
        <v>91572</v>
      </c>
      <c r="H672" s="70"/>
      <c r="K672" s="69"/>
      <c r="L672" s="69"/>
    </row>
    <row r="673" spans="1:12" s="71" customFormat="1" ht="38.25" customHeight="1">
      <c r="A673" s="317" t="s">
        <v>1430</v>
      </c>
      <c r="B673" s="317" t="s">
        <v>1396</v>
      </c>
      <c r="C673" s="96"/>
      <c r="D673" s="65">
        <v>1</v>
      </c>
      <c r="E673" s="318">
        <v>7631</v>
      </c>
      <c r="F673" s="67">
        <f t="shared" si="23"/>
        <v>7631</v>
      </c>
      <c r="G673" s="67">
        <f t="shared" si="24"/>
        <v>91572</v>
      </c>
      <c r="H673" s="70"/>
      <c r="K673" s="69"/>
      <c r="L673" s="69"/>
    </row>
    <row r="674" spans="1:12" s="71" customFormat="1" ht="38.25" customHeight="1">
      <c r="A674" s="317" t="s">
        <v>1430</v>
      </c>
      <c r="B674" s="317" t="s">
        <v>1396</v>
      </c>
      <c r="C674" s="96"/>
      <c r="D674" s="65">
        <v>1</v>
      </c>
      <c r="E674" s="318">
        <v>7631</v>
      </c>
      <c r="F674" s="67">
        <f t="shared" si="23"/>
        <v>7631</v>
      </c>
      <c r="G674" s="67">
        <f t="shared" si="24"/>
        <v>91572</v>
      </c>
      <c r="H674" s="70"/>
      <c r="K674" s="69"/>
      <c r="L674" s="69"/>
    </row>
    <row r="675" spans="1:12" s="71" customFormat="1" ht="38.25" customHeight="1">
      <c r="A675" s="317" t="s">
        <v>1430</v>
      </c>
      <c r="B675" s="317" t="s">
        <v>1396</v>
      </c>
      <c r="C675" s="96"/>
      <c r="D675" s="65">
        <v>1</v>
      </c>
      <c r="E675" s="318">
        <v>7631</v>
      </c>
      <c r="F675" s="67">
        <f t="shared" si="23"/>
        <v>7631</v>
      </c>
      <c r="G675" s="67">
        <f t="shared" si="24"/>
        <v>91572</v>
      </c>
      <c r="H675" s="70"/>
      <c r="K675" s="69"/>
      <c r="L675" s="69"/>
    </row>
    <row r="676" spans="1:12" s="71" customFormat="1" ht="38.25" customHeight="1">
      <c r="A676" s="317" t="s">
        <v>1430</v>
      </c>
      <c r="B676" s="317" t="s">
        <v>1396</v>
      </c>
      <c r="C676" s="96"/>
      <c r="D676" s="65">
        <v>1</v>
      </c>
      <c r="E676" s="318">
        <v>7631</v>
      </c>
      <c r="F676" s="67">
        <f t="shared" si="23"/>
        <v>7631</v>
      </c>
      <c r="G676" s="67">
        <f t="shared" si="24"/>
        <v>91572</v>
      </c>
      <c r="H676" s="70"/>
      <c r="K676" s="69"/>
      <c r="L676" s="69"/>
    </row>
    <row r="677" spans="1:12" s="71" customFormat="1" ht="38.25" customHeight="1">
      <c r="A677" s="317" t="s">
        <v>1430</v>
      </c>
      <c r="B677" s="317" t="s">
        <v>1396</v>
      </c>
      <c r="C677" s="96"/>
      <c r="D677" s="65">
        <v>1</v>
      </c>
      <c r="E677" s="318">
        <v>7631</v>
      </c>
      <c r="F677" s="67">
        <f t="shared" si="23"/>
        <v>7631</v>
      </c>
      <c r="G677" s="67">
        <f t="shared" si="24"/>
        <v>91572</v>
      </c>
      <c r="H677" s="70"/>
      <c r="K677" s="69"/>
      <c r="L677" s="69"/>
    </row>
    <row r="678" spans="1:12" s="71" customFormat="1" ht="38.25" customHeight="1">
      <c r="A678" s="317" t="s">
        <v>1430</v>
      </c>
      <c r="B678" s="317" t="s">
        <v>1396</v>
      </c>
      <c r="C678" s="96"/>
      <c r="D678" s="65">
        <v>1</v>
      </c>
      <c r="E678" s="318">
        <v>7631</v>
      </c>
      <c r="F678" s="67">
        <f t="shared" si="23"/>
        <v>7631</v>
      </c>
      <c r="G678" s="67">
        <f t="shared" si="24"/>
        <v>91572</v>
      </c>
      <c r="H678" s="70"/>
      <c r="K678" s="69"/>
      <c r="L678" s="69"/>
    </row>
    <row r="679" spans="1:12" s="71" customFormat="1" ht="38.25" customHeight="1">
      <c r="A679" s="317" t="s">
        <v>1430</v>
      </c>
      <c r="B679" s="317" t="s">
        <v>1396</v>
      </c>
      <c r="C679" s="96"/>
      <c r="D679" s="65">
        <v>1</v>
      </c>
      <c r="E679" s="318">
        <v>7631</v>
      </c>
      <c r="F679" s="67">
        <f t="shared" si="23"/>
        <v>7631</v>
      </c>
      <c r="G679" s="67">
        <f t="shared" si="24"/>
        <v>91572</v>
      </c>
      <c r="H679" s="70"/>
      <c r="K679" s="69"/>
      <c r="L679" s="69"/>
    </row>
    <row r="680" spans="1:12" s="71" customFormat="1" ht="38.25" customHeight="1">
      <c r="A680" s="317" t="s">
        <v>1430</v>
      </c>
      <c r="B680" s="317" t="s">
        <v>1396</v>
      </c>
      <c r="C680" s="96"/>
      <c r="D680" s="65">
        <v>1</v>
      </c>
      <c r="E680" s="318">
        <v>7631</v>
      </c>
      <c r="F680" s="67">
        <f t="shared" si="23"/>
        <v>7631</v>
      </c>
      <c r="G680" s="67">
        <f t="shared" si="24"/>
        <v>91572</v>
      </c>
      <c r="H680" s="70"/>
      <c r="K680" s="69"/>
      <c r="L680" s="69"/>
    </row>
    <row r="681" spans="1:12" s="71" customFormat="1" ht="38.25" customHeight="1">
      <c r="A681" s="317" t="s">
        <v>1430</v>
      </c>
      <c r="B681" s="317" t="s">
        <v>1396</v>
      </c>
      <c r="C681" s="96"/>
      <c r="D681" s="65">
        <v>1</v>
      </c>
      <c r="E681" s="318">
        <v>7631</v>
      </c>
      <c r="F681" s="67">
        <f t="shared" si="23"/>
        <v>7631</v>
      </c>
      <c r="G681" s="67">
        <f t="shared" si="24"/>
        <v>91572</v>
      </c>
      <c r="H681" s="70"/>
      <c r="K681" s="69"/>
      <c r="L681" s="69"/>
    </row>
    <row r="682" spans="1:12" s="71" customFormat="1" ht="38.25" customHeight="1">
      <c r="A682" s="317" t="s">
        <v>1430</v>
      </c>
      <c r="B682" s="317" t="s">
        <v>1396</v>
      </c>
      <c r="C682" s="96"/>
      <c r="D682" s="65">
        <v>1</v>
      </c>
      <c r="E682" s="318">
        <v>7631</v>
      </c>
      <c r="F682" s="67">
        <f t="shared" si="23"/>
        <v>7631</v>
      </c>
      <c r="G682" s="67">
        <f t="shared" si="24"/>
        <v>91572</v>
      </c>
      <c r="H682" s="70"/>
      <c r="K682" s="69"/>
      <c r="L682" s="69"/>
    </row>
    <row r="683" spans="1:12" s="71" customFormat="1" ht="38.25" customHeight="1">
      <c r="A683" s="317" t="s">
        <v>1430</v>
      </c>
      <c r="B683" s="317" t="s">
        <v>1396</v>
      </c>
      <c r="C683" s="96"/>
      <c r="D683" s="65">
        <v>1</v>
      </c>
      <c r="E683" s="318">
        <v>7631</v>
      </c>
      <c r="F683" s="67">
        <f t="shared" si="23"/>
        <v>7631</v>
      </c>
      <c r="G683" s="67">
        <f t="shared" si="24"/>
        <v>91572</v>
      </c>
      <c r="H683" s="70"/>
      <c r="K683" s="69"/>
      <c r="L683" s="69"/>
    </row>
    <row r="684" spans="1:12" s="71" customFormat="1" ht="38.25" customHeight="1">
      <c r="A684" s="317" t="s">
        <v>1430</v>
      </c>
      <c r="B684" s="317" t="s">
        <v>1396</v>
      </c>
      <c r="C684" s="96"/>
      <c r="D684" s="65">
        <v>1</v>
      </c>
      <c r="E684" s="318">
        <v>7631</v>
      </c>
      <c r="F684" s="67">
        <f t="shared" si="23"/>
        <v>7631</v>
      </c>
      <c r="G684" s="67">
        <f t="shared" si="24"/>
        <v>91572</v>
      </c>
      <c r="H684" s="70"/>
      <c r="K684" s="69"/>
      <c r="L684" s="69"/>
    </row>
    <row r="685" spans="1:12" s="71" customFormat="1" ht="38.25" customHeight="1">
      <c r="A685" s="317" t="s">
        <v>1430</v>
      </c>
      <c r="B685" s="317" t="s">
        <v>1396</v>
      </c>
      <c r="C685" s="96"/>
      <c r="D685" s="65">
        <v>1</v>
      </c>
      <c r="E685" s="318">
        <v>7631</v>
      </c>
      <c r="F685" s="67">
        <f t="shared" si="23"/>
        <v>7631</v>
      </c>
      <c r="G685" s="67">
        <f t="shared" si="24"/>
        <v>91572</v>
      </c>
      <c r="H685" s="70"/>
      <c r="K685" s="69"/>
      <c r="L685" s="69"/>
    </row>
    <row r="686" spans="1:12" s="71" customFormat="1" ht="38.25" customHeight="1">
      <c r="A686" s="317" t="s">
        <v>1430</v>
      </c>
      <c r="B686" s="317" t="s">
        <v>1396</v>
      </c>
      <c r="C686" s="96"/>
      <c r="D686" s="65">
        <v>1</v>
      </c>
      <c r="E686" s="318">
        <v>7631</v>
      </c>
      <c r="F686" s="67">
        <f t="shared" si="23"/>
        <v>7631</v>
      </c>
      <c r="G686" s="67">
        <f t="shared" si="24"/>
        <v>91572</v>
      </c>
      <c r="H686" s="70"/>
      <c r="K686" s="69"/>
      <c r="L686" s="69"/>
    </row>
    <row r="687" spans="1:12" s="71" customFormat="1" ht="38.25" customHeight="1">
      <c r="A687" s="317" t="s">
        <v>1430</v>
      </c>
      <c r="B687" s="317" t="s">
        <v>1396</v>
      </c>
      <c r="C687" s="96"/>
      <c r="D687" s="65">
        <v>1</v>
      </c>
      <c r="E687" s="318">
        <v>7631</v>
      </c>
      <c r="F687" s="67">
        <f t="shared" si="23"/>
        <v>7631</v>
      </c>
      <c r="G687" s="67">
        <f t="shared" si="24"/>
        <v>91572</v>
      </c>
      <c r="H687" s="70"/>
      <c r="K687" s="69"/>
      <c r="L687" s="69"/>
    </row>
    <row r="688" spans="1:12" s="71" customFormat="1" ht="38.25" customHeight="1">
      <c r="A688" s="317" t="s">
        <v>1430</v>
      </c>
      <c r="B688" s="317" t="s">
        <v>1396</v>
      </c>
      <c r="C688" s="96"/>
      <c r="D688" s="65">
        <v>1</v>
      </c>
      <c r="E688" s="318">
        <v>7631</v>
      </c>
      <c r="F688" s="67">
        <f t="shared" si="23"/>
        <v>7631</v>
      </c>
      <c r="G688" s="67">
        <f t="shared" si="24"/>
        <v>91572</v>
      </c>
      <c r="H688" s="70"/>
      <c r="K688" s="69"/>
      <c r="L688" s="69"/>
    </row>
    <row r="689" spans="1:12" s="71" customFormat="1" ht="38.25" customHeight="1">
      <c r="A689" s="317" t="s">
        <v>1430</v>
      </c>
      <c r="B689" s="317" t="s">
        <v>1396</v>
      </c>
      <c r="C689" s="96"/>
      <c r="D689" s="65">
        <v>1</v>
      </c>
      <c r="E689" s="318">
        <v>7631</v>
      </c>
      <c r="F689" s="67">
        <f t="shared" si="23"/>
        <v>7631</v>
      </c>
      <c r="G689" s="67">
        <f t="shared" si="24"/>
        <v>91572</v>
      </c>
      <c r="H689" s="70"/>
      <c r="K689" s="69"/>
      <c r="L689" s="69"/>
    </row>
    <row r="690" spans="1:12" s="71" customFormat="1" ht="38.25" customHeight="1">
      <c r="A690" s="317" t="s">
        <v>1430</v>
      </c>
      <c r="B690" s="317" t="s">
        <v>1396</v>
      </c>
      <c r="C690" s="96"/>
      <c r="D690" s="65">
        <v>1</v>
      </c>
      <c r="E690" s="318">
        <v>7631</v>
      </c>
      <c r="F690" s="67">
        <f t="shared" si="23"/>
        <v>7631</v>
      </c>
      <c r="G690" s="67">
        <f t="shared" si="24"/>
        <v>91572</v>
      </c>
      <c r="H690" s="70"/>
      <c r="K690" s="69"/>
      <c r="L690" s="69"/>
    </row>
    <row r="691" spans="1:12" s="71" customFormat="1" ht="38.25" customHeight="1">
      <c r="A691" s="317" t="s">
        <v>1430</v>
      </c>
      <c r="B691" s="317" t="s">
        <v>1396</v>
      </c>
      <c r="C691" s="96"/>
      <c r="D691" s="65">
        <v>1</v>
      </c>
      <c r="E691" s="318">
        <v>7631</v>
      </c>
      <c r="F691" s="67">
        <f t="shared" si="23"/>
        <v>7631</v>
      </c>
      <c r="G691" s="67">
        <f t="shared" si="24"/>
        <v>91572</v>
      </c>
      <c r="H691" s="70"/>
      <c r="K691" s="69"/>
      <c r="L691" s="69"/>
    </row>
    <row r="692" spans="1:12" s="71" customFormat="1" ht="38.25" customHeight="1">
      <c r="A692" s="317" t="s">
        <v>1430</v>
      </c>
      <c r="B692" s="317" t="s">
        <v>1396</v>
      </c>
      <c r="C692" s="96"/>
      <c r="D692" s="65">
        <v>1</v>
      </c>
      <c r="E692" s="318">
        <v>7631</v>
      </c>
      <c r="F692" s="67">
        <f t="shared" si="23"/>
        <v>7631</v>
      </c>
      <c r="G692" s="67">
        <f t="shared" si="24"/>
        <v>91572</v>
      </c>
      <c r="H692" s="70"/>
      <c r="K692" s="69"/>
      <c r="L692" s="69"/>
    </row>
    <row r="693" spans="1:12" s="71" customFormat="1" ht="38.25" customHeight="1">
      <c r="A693" s="317" t="s">
        <v>1430</v>
      </c>
      <c r="B693" s="317" t="s">
        <v>1396</v>
      </c>
      <c r="C693" s="96"/>
      <c r="D693" s="65">
        <v>1</v>
      </c>
      <c r="E693" s="318">
        <v>7631</v>
      </c>
      <c r="F693" s="67">
        <f t="shared" si="23"/>
        <v>7631</v>
      </c>
      <c r="G693" s="67">
        <f t="shared" si="24"/>
        <v>91572</v>
      </c>
      <c r="H693" s="70"/>
      <c r="K693" s="69"/>
      <c r="L693" s="69"/>
    </row>
    <row r="694" spans="1:12" s="71" customFormat="1" ht="38.25" customHeight="1">
      <c r="A694" s="317" t="s">
        <v>1430</v>
      </c>
      <c r="B694" s="317" t="s">
        <v>1396</v>
      </c>
      <c r="C694" s="96"/>
      <c r="D694" s="65">
        <v>1</v>
      </c>
      <c r="E694" s="318">
        <v>7631</v>
      </c>
      <c r="F694" s="67">
        <f t="shared" si="23"/>
        <v>7631</v>
      </c>
      <c r="G694" s="67">
        <f t="shared" si="24"/>
        <v>91572</v>
      </c>
      <c r="H694" s="70"/>
      <c r="K694" s="69"/>
      <c r="L694" s="69"/>
    </row>
    <row r="695" spans="1:12" s="71" customFormat="1" ht="38.25" customHeight="1">
      <c r="A695" s="317" t="s">
        <v>1430</v>
      </c>
      <c r="B695" s="317" t="s">
        <v>1396</v>
      </c>
      <c r="C695" s="96"/>
      <c r="D695" s="65">
        <v>1</v>
      </c>
      <c r="E695" s="318">
        <v>7631</v>
      </c>
      <c r="F695" s="67">
        <f t="shared" ref="F695:F758" si="25">D695*E695</f>
        <v>7631</v>
      </c>
      <c r="G695" s="67">
        <f t="shared" ref="G695:G758" si="26">F695*12</f>
        <v>91572</v>
      </c>
      <c r="H695" s="70"/>
      <c r="K695" s="69"/>
      <c r="L695" s="69"/>
    </row>
    <row r="696" spans="1:12" s="71" customFormat="1" ht="38.25" customHeight="1">
      <c r="A696" s="317" t="s">
        <v>1430</v>
      </c>
      <c r="B696" s="317" t="s">
        <v>1396</v>
      </c>
      <c r="C696" s="96"/>
      <c r="D696" s="65">
        <v>1</v>
      </c>
      <c r="E696" s="318">
        <v>7631</v>
      </c>
      <c r="F696" s="67">
        <f t="shared" si="25"/>
        <v>7631</v>
      </c>
      <c r="G696" s="67">
        <f t="shared" si="26"/>
        <v>91572</v>
      </c>
      <c r="H696" s="70"/>
      <c r="K696" s="69"/>
      <c r="L696" s="69"/>
    </row>
    <row r="697" spans="1:12" s="71" customFormat="1" ht="38.25" customHeight="1">
      <c r="A697" s="317" t="s">
        <v>1430</v>
      </c>
      <c r="B697" s="317" t="s">
        <v>1396</v>
      </c>
      <c r="C697" s="96"/>
      <c r="D697" s="65">
        <v>1</v>
      </c>
      <c r="E697" s="318">
        <v>7631</v>
      </c>
      <c r="F697" s="67">
        <f t="shared" si="25"/>
        <v>7631</v>
      </c>
      <c r="G697" s="67">
        <f t="shared" si="26"/>
        <v>91572</v>
      </c>
      <c r="H697" s="70"/>
      <c r="K697" s="69"/>
      <c r="L697" s="69"/>
    </row>
    <row r="698" spans="1:12" s="71" customFormat="1" ht="38.25" customHeight="1">
      <c r="A698" s="317" t="s">
        <v>1430</v>
      </c>
      <c r="B698" s="317" t="s">
        <v>1396</v>
      </c>
      <c r="C698" s="96"/>
      <c r="D698" s="65">
        <v>1</v>
      </c>
      <c r="E698" s="318">
        <v>7631</v>
      </c>
      <c r="F698" s="67">
        <f t="shared" si="25"/>
        <v>7631</v>
      </c>
      <c r="G698" s="67">
        <f t="shared" si="26"/>
        <v>91572</v>
      </c>
      <c r="H698" s="70"/>
      <c r="K698" s="69"/>
      <c r="L698" s="69"/>
    </row>
    <row r="699" spans="1:12" s="71" customFormat="1" ht="38.25" customHeight="1">
      <c r="A699" s="317" t="s">
        <v>1430</v>
      </c>
      <c r="B699" s="317" t="s">
        <v>1396</v>
      </c>
      <c r="C699" s="96"/>
      <c r="D699" s="65">
        <v>1</v>
      </c>
      <c r="E699" s="318">
        <v>7631</v>
      </c>
      <c r="F699" s="67">
        <f t="shared" si="25"/>
        <v>7631</v>
      </c>
      <c r="G699" s="67">
        <f t="shared" si="26"/>
        <v>91572</v>
      </c>
      <c r="H699" s="70"/>
      <c r="K699" s="69"/>
      <c r="L699" s="69"/>
    </row>
    <row r="700" spans="1:12" s="71" customFormat="1" ht="38.25" customHeight="1">
      <c r="A700" s="317" t="s">
        <v>1430</v>
      </c>
      <c r="B700" s="317" t="s">
        <v>1396</v>
      </c>
      <c r="C700" s="96"/>
      <c r="D700" s="65">
        <v>1</v>
      </c>
      <c r="E700" s="318">
        <v>7631</v>
      </c>
      <c r="F700" s="67">
        <f t="shared" si="25"/>
        <v>7631</v>
      </c>
      <c r="G700" s="67">
        <f t="shared" si="26"/>
        <v>91572</v>
      </c>
      <c r="H700" s="70"/>
      <c r="K700" s="69"/>
      <c r="L700" s="69"/>
    </row>
    <row r="701" spans="1:12" s="71" customFormat="1" ht="38.25" customHeight="1">
      <c r="A701" s="317" t="s">
        <v>1430</v>
      </c>
      <c r="B701" s="317" t="s">
        <v>1396</v>
      </c>
      <c r="C701" s="96"/>
      <c r="D701" s="65">
        <v>1</v>
      </c>
      <c r="E701" s="318">
        <v>7631</v>
      </c>
      <c r="F701" s="67">
        <f t="shared" si="25"/>
        <v>7631</v>
      </c>
      <c r="G701" s="67">
        <f t="shared" si="26"/>
        <v>91572</v>
      </c>
      <c r="H701" s="70"/>
      <c r="K701" s="69"/>
      <c r="L701" s="69"/>
    </row>
    <row r="702" spans="1:12" s="71" customFormat="1" ht="38.25" customHeight="1">
      <c r="A702" s="317" t="s">
        <v>1430</v>
      </c>
      <c r="B702" s="317" t="s">
        <v>1396</v>
      </c>
      <c r="C702" s="96"/>
      <c r="D702" s="65">
        <v>1</v>
      </c>
      <c r="E702" s="318">
        <v>7631</v>
      </c>
      <c r="F702" s="67">
        <f t="shared" si="25"/>
        <v>7631</v>
      </c>
      <c r="G702" s="67">
        <f t="shared" si="26"/>
        <v>91572</v>
      </c>
      <c r="H702" s="70"/>
      <c r="K702" s="69"/>
      <c r="L702" s="69"/>
    </row>
    <row r="703" spans="1:12" s="71" customFormat="1" ht="38.25" customHeight="1">
      <c r="A703" s="317" t="s">
        <v>1430</v>
      </c>
      <c r="B703" s="317" t="s">
        <v>1396</v>
      </c>
      <c r="C703" s="96"/>
      <c r="D703" s="65">
        <v>1</v>
      </c>
      <c r="E703" s="318">
        <v>7631</v>
      </c>
      <c r="F703" s="67">
        <f t="shared" si="25"/>
        <v>7631</v>
      </c>
      <c r="G703" s="67">
        <f t="shared" si="26"/>
        <v>91572</v>
      </c>
      <c r="H703" s="70"/>
      <c r="K703" s="69"/>
      <c r="L703" s="69"/>
    </row>
    <row r="704" spans="1:12" s="71" customFormat="1" ht="38.25" customHeight="1">
      <c r="A704" s="317" t="s">
        <v>1430</v>
      </c>
      <c r="B704" s="317" t="s">
        <v>1396</v>
      </c>
      <c r="C704" s="96"/>
      <c r="D704" s="65">
        <v>1</v>
      </c>
      <c r="E704" s="318">
        <v>7631</v>
      </c>
      <c r="F704" s="67">
        <f t="shared" si="25"/>
        <v>7631</v>
      </c>
      <c r="G704" s="67">
        <f t="shared" si="26"/>
        <v>91572</v>
      </c>
      <c r="H704" s="70"/>
      <c r="K704" s="69"/>
      <c r="L704" s="69"/>
    </row>
    <row r="705" spans="1:12" s="71" customFormat="1" ht="38.25" customHeight="1">
      <c r="A705" s="317" t="s">
        <v>1430</v>
      </c>
      <c r="B705" s="317" t="s">
        <v>1396</v>
      </c>
      <c r="C705" s="96"/>
      <c r="D705" s="65">
        <v>1</v>
      </c>
      <c r="E705" s="318">
        <v>7631</v>
      </c>
      <c r="F705" s="67">
        <f t="shared" si="25"/>
        <v>7631</v>
      </c>
      <c r="G705" s="67">
        <f t="shared" si="26"/>
        <v>91572</v>
      </c>
      <c r="H705" s="70"/>
      <c r="K705" s="69"/>
      <c r="L705" s="69"/>
    </row>
    <row r="706" spans="1:12" s="71" customFormat="1" ht="38.25" customHeight="1">
      <c r="A706" s="317" t="s">
        <v>1430</v>
      </c>
      <c r="B706" s="317" t="s">
        <v>1396</v>
      </c>
      <c r="C706" s="96"/>
      <c r="D706" s="65">
        <v>1</v>
      </c>
      <c r="E706" s="318">
        <v>7631</v>
      </c>
      <c r="F706" s="67">
        <f t="shared" si="25"/>
        <v>7631</v>
      </c>
      <c r="G706" s="67">
        <f t="shared" si="26"/>
        <v>91572</v>
      </c>
      <c r="H706" s="70"/>
      <c r="K706" s="69"/>
      <c r="L706" s="69"/>
    </row>
    <row r="707" spans="1:12" s="71" customFormat="1" ht="38.25" customHeight="1">
      <c r="A707" s="317" t="s">
        <v>1430</v>
      </c>
      <c r="B707" s="317" t="s">
        <v>1396</v>
      </c>
      <c r="C707" s="96"/>
      <c r="D707" s="65">
        <v>1</v>
      </c>
      <c r="E707" s="318">
        <v>7631</v>
      </c>
      <c r="F707" s="67">
        <f t="shared" si="25"/>
        <v>7631</v>
      </c>
      <c r="G707" s="67">
        <f t="shared" si="26"/>
        <v>91572</v>
      </c>
      <c r="H707" s="70"/>
      <c r="K707" s="69"/>
      <c r="L707" s="69"/>
    </row>
    <row r="708" spans="1:12" s="71" customFormat="1" ht="38.25" customHeight="1">
      <c r="A708" s="317" t="s">
        <v>1430</v>
      </c>
      <c r="B708" s="317" t="s">
        <v>1396</v>
      </c>
      <c r="C708" s="96"/>
      <c r="D708" s="65">
        <v>1</v>
      </c>
      <c r="E708" s="318">
        <v>7631</v>
      </c>
      <c r="F708" s="67">
        <f t="shared" si="25"/>
        <v>7631</v>
      </c>
      <c r="G708" s="67">
        <f t="shared" si="26"/>
        <v>91572</v>
      </c>
      <c r="H708" s="70"/>
      <c r="K708" s="69"/>
      <c r="L708" s="69"/>
    </row>
    <row r="709" spans="1:12" s="71" customFormat="1" ht="38.25" customHeight="1">
      <c r="A709" s="317" t="s">
        <v>1430</v>
      </c>
      <c r="B709" s="317" t="s">
        <v>1396</v>
      </c>
      <c r="C709" s="96"/>
      <c r="D709" s="65">
        <v>1</v>
      </c>
      <c r="E709" s="318">
        <v>7631</v>
      </c>
      <c r="F709" s="67">
        <f t="shared" si="25"/>
        <v>7631</v>
      </c>
      <c r="G709" s="67">
        <f t="shared" si="26"/>
        <v>91572</v>
      </c>
      <c r="H709" s="70"/>
      <c r="K709" s="69"/>
      <c r="L709" s="69"/>
    </row>
    <row r="710" spans="1:12" s="71" customFormat="1" ht="38.25" customHeight="1">
      <c r="A710" s="317" t="s">
        <v>1430</v>
      </c>
      <c r="B710" s="317" t="s">
        <v>1396</v>
      </c>
      <c r="C710" s="96"/>
      <c r="D710" s="65">
        <v>1</v>
      </c>
      <c r="E710" s="318">
        <v>7631</v>
      </c>
      <c r="F710" s="67">
        <f t="shared" si="25"/>
        <v>7631</v>
      </c>
      <c r="G710" s="67">
        <f t="shared" si="26"/>
        <v>91572</v>
      </c>
      <c r="H710" s="70"/>
      <c r="K710" s="69"/>
      <c r="L710" s="69"/>
    </row>
    <row r="711" spans="1:12" s="71" customFormat="1" ht="38.25" customHeight="1">
      <c r="A711" s="317" t="s">
        <v>1430</v>
      </c>
      <c r="B711" s="317" t="s">
        <v>1396</v>
      </c>
      <c r="C711" s="96"/>
      <c r="D711" s="65">
        <v>1</v>
      </c>
      <c r="E711" s="318">
        <v>7631</v>
      </c>
      <c r="F711" s="67">
        <f t="shared" si="25"/>
        <v>7631</v>
      </c>
      <c r="G711" s="67">
        <f t="shared" si="26"/>
        <v>91572</v>
      </c>
      <c r="H711" s="70"/>
      <c r="K711" s="69"/>
      <c r="L711" s="69"/>
    </row>
    <row r="712" spans="1:12" s="71" customFormat="1" ht="38.25" customHeight="1">
      <c r="A712" s="317" t="s">
        <v>1430</v>
      </c>
      <c r="B712" s="317" t="s">
        <v>1396</v>
      </c>
      <c r="C712" s="96"/>
      <c r="D712" s="65">
        <v>1</v>
      </c>
      <c r="E712" s="318">
        <v>7631</v>
      </c>
      <c r="F712" s="67">
        <f t="shared" si="25"/>
        <v>7631</v>
      </c>
      <c r="G712" s="67">
        <f t="shared" si="26"/>
        <v>91572</v>
      </c>
      <c r="H712" s="70"/>
      <c r="K712" s="69"/>
      <c r="L712" s="69"/>
    </row>
    <row r="713" spans="1:12" s="71" customFormat="1" ht="38.25" customHeight="1">
      <c r="A713" s="317" t="s">
        <v>1430</v>
      </c>
      <c r="B713" s="317" t="s">
        <v>1396</v>
      </c>
      <c r="C713" s="96"/>
      <c r="D713" s="65">
        <v>1</v>
      </c>
      <c r="E713" s="318">
        <v>7631</v>
      </c>
      <c r="F713" s="67">
        <f t="shared" si="25"/>
        <v>7631</v>
      </c>
      <c r="G713" s="67">
        <f t="shared" si="26"/>
        <v>91572</v>
      </c>
      <c r="H713" s="70"/>
      <c r="K713" s="69"/>
      <c r="L713" s="69"/>
    </row>
    <row r="714" spans="1:12" s="71" customFormat="1" ht="38.25" customHeight="1">
      <c r="A714" s="317" t="s">
        <v>1430</v>
      </c>
      <c r="B714" s="317" t="s">
        <v>1396</v>
      </c>
      <c r="C714" s="96"/>
      <c r="D714" s="65">
        <v>1</v>
      </c>
      <c r="E714" s="318">
        <v>7631</v>
      </c>
      <c r="F714" s="67">
        <f t="shared" si="25"/>
        <v>7631</v>
      </c>
      <c r="G714" s="67">
        <f t="shared" si="26"/>
        <v>91572</v>
      </c>
      <c r="H714" s="70"/>
      <c r="K714" s="69"/>
      <c r="L714" s="69"/>
    </row>
    <row r="715" spans="1:12" s="71" customFormat="1" ht="38.25" customHeight="1">
      <c r="A715" s="317" t="s">
        <v>1430</v>
      </c>
      <c r="B715" s="317" t="s">
        <v>1396</v>
      </c>
      <c r="C715" s="96"/>
      <c r="D715" s="65">
        <v>1</v>
      </c>
      <c r="E715" s="318">
        <v>7631</v>
      </c>
      <c r="F715" s="67">
        <f t="shared" si="25"/>
        <v>7631</v>
      </c>
      <c r="G715" s="67">
        <f t="shared" si="26"/>
        <v>91572</v>
      </c>
      <c r="H715" s="70"/>
      <c r="K715" s="69"/>
      <c r="L715" s="69"/>
    </row>
    <row r="716" spans="1:12" s="71" customFormat="1" ht="38.25" customHeight="1">
      <c r="A716" s="317" t="s">
        <v>1430</v>
      </c>
      <c r="B716" s="317" t="s">
        <v>1396</v>
      </c>
      <c r="C716" s="96"/>
      <c r="D716" s="65">
        <v>1</v>
      </c>
      <c r="E716" s="318">
        <v>7631</v>
      </c>
      <c r="F716" s="67">
        <f t="shared" si="25"/>
        <v>7631</v>
      </c>
      <c r="G716" s="67">
        <f t="shared" si="26"/>
        <v>91572</v>
      </c>
      <c r="H716" s="70"/>
      <c r="K716" s="69"/>
      <c r="L716" s="69"/>
    </row>
    <row r="717" spans="1:12" s="71" customFormat="1" ht="38.25" customHeight="1">
      <c r="A717" s="317" t="s">
        <v>1430</v>
      </c>
      <c r="B717" s="317" t="s">
        <v>1396</v>
      </c>
      <c r="C717" s="96"/>
      <c r="D717" s="65">
        <v>1</v>
      </c>
      <c r="E717" s="318">
        <v>7631</v>
      </c>
      <c r="F717" s="67">
        <f t="shared" si="25"/>
        <v>7631</v>
      </c>
      <c r="G717" s="67">
        <f t="shared" si="26"/>
        <v>91572</v>
      </c>
      <c r="H717" s="70"/>
      <c r="K717" s="69"/>
      <c r="L717" s="69"/>
    </row>
    <row r="718" spans="1:12" s="71" customFormat="1" ht="38.25" customHeight="1">
      <c r="A718" s="317" t="s">
        <v>1430</v>
      </c>
      <c r="B718" s="317" t="s">
        <v>1396</v>
      </c>
      <c r="C718" s="96"/>
      <c r="D718" s="65">
        <v>1</v>
      </c>
      <c r="E718" s="318">
        <v>7631</v>
      </c>
      <c r="F718" s="67">
        <f t="shared" si="25"/>
        <v>7631</v>
      </c>
      <c r="G718" s="67">
        <f t="shared" si="26"/>
        <v>91572</v>
      </c>
      <c r="H718" s="70"/>
      <c r="K718" s="69"/>
      <c r="L718" s="69"/>
    </row>
    <row r="719" spans="1:12" s="71" customFormat="1" ht="38.25" customHeight="1">
      <c r="A719" s="317" t="s">
        <v>1430</v>
      </c>
      <c r="B719" s="317" t="s">
        <v>1396</v>
      </c>
      <c r="C719" s="96"/>
      <c r="D719" s="65">
        <v>1</v>
      </c>
      <c r="E719" s="318">
        <v>7631</v>
      </c>
      <c r="F719" s="67">
        <f t="shared" si="25"/>
        <v>7631</v>
      </c>
      <c r="G719" s="67">
        <f t="shared" si="26"/>
        <v>91572</v>
      </c>
      <c r="H719" s="70"/>
      <c r="K719" s="69"/>
      <c r="L719" s="69"/>
    </row>
    <row r="720" spans="1:12" s="71" customFormat="1" ht="38.25" customHeight="1">
      <c r="A720" s="317" t="s">
        <v>1430</v>
      </c>
      <c r="B720" s="317" t="s">
        <v>1396</v>
      </c>
      <c r="C720" s="96"/>
      <c r="D720" s="65">
        <v>1</v>
      </c>
      <c r="E720" s="318">
        <v>7631</v>
      </c>
      <c r="F720" s="67">
        <f t="shared" si="25"/>
        <v>7631</v>
      </c>
      <c r="G720" s="67">
        <f t="shared" si="26"/>
        <v>91572</v>
      </c>
      <c r="H720" s="70"/>
      <c r="K720" s="69"/>
      <c r="L720" s="69"/>
    </row>
    <row r="721" spans="1:12" s="71" customFormat="1" ht="38.25" customHeight="1">
      <c r="A721" s="317" t="s">
        <v>1430</v>
      </c>
      <c r="B721" s="317" t="s">
        <v>1396</v>
      </c>
      <c r="C721" s="96"/>
      <c r="D721" s="65">
        <v>1</v>
      </c>
      <c r="E721" s="318">
        <v>7631</v>
      </c>
      <c r="F721" s="67">
        <f t="shared" si="25"/>
        <v>7631</v>
      </c>
      <c r="G721" s="67">
        <f t="shared" si="26"/>
        <v>91572</v>
      </c>
      <c r="H721" s="70"/>
      <c r="K721" s="69"/>
      <c r="L721" s="69"/>
    </row>
    <row r="722" spans="1:12" s="71" customFormat="1" ht="38.25" customHeight="1">
      <c r="A722" s="317" t="s">
        <v>1430</v>
      </c>
      <c r="B722" s="317" t="s">
        <v>1396</v>
      </c>
      <c r="C722" s="96"/>
      <c r="D722" s="65">
        <v>1</v>
      </c>
      <c r="E722" s="318">
        <v>7631</v>
      </c>
      <c r="F722" s="67">
        <f t="shared" si="25"/>
        <v>7631</v>
      </c>
      <c r="G722" s="67">
        <f t="shared" si="26"/>
        <v>91572</v>
      </c>
      <c r="H722" s="70"/>
      <c r="K722" s="69"/>
      <c r="L722" s="69"/>
    </row>
    <row r="723" spans="1:12" s="71" customFormat="1" ht="38.25" customHeight="1">
      <c r="A723" s="317" t="s">
        <v>1430</v>
      </c>
      <c r="B723" s="317" t="s">
        <v>1396</v>
      </c>
      <c r="C723" s="96"/>
      <c r="D723" s="65">
        <v>1</v>
      </c>
      <c r="E723" s="318">
        <v>7631</v>
      </c>
      <c r="F723" s="67">
        <f t="shared" si="25"/>
        <v>7631</v>
      </c>
      <c r="G723" s="67">
        <f t="shared" si="26"/>
        <v>91572</v>
      </c>
      <c r="H723" s="70"/>
      <c r="K723" s="69"/>
      <c r="L723" s="69"/>
    </row>
    <row r="724" spans="1:12" s="71" customFormat="1" ht="38.25" customHeight="1">
      <c r="A724" s="317" t="s">
        <v>1430</v>
      </c>
      <c r="B724" s="317" t="s">
        <v>1396</v>
      </c>
      <c r="C724" s="96"/>
      <c r="D724" s="65">
        <v>1</v>
      </c>
      <c r="E724" s="318">
        <v>7631</v>
      </c>
      <c r="F724" s="67">
        <f t="shared" si="25"/>
        <v>7631</v>
      </c>
      <c r="G724" s="67">
        <f t="shared" si="26"/>
        <v>91572</v>
      </c>
      <c r="H724" s="70"/>
      <c r="K724" s="69"/>
      <c r="L724" s="69"/>
    </row>
    <row r="725" spans="1:12" s="71" customFormat="1" ht="38.25" customHeight="1">
      <c r="A725" s="317" t="s">
        <v>1430</v>
      </c>
      <c r="B725" s="317" t="s">
        <v>1396</v>
      </c>
      <c r="C725" s="96"/>
      <c r="D725" s="65">
        <v>1</v>
      </c>
      <c r="E725" s="318">
        <v>7631</v>
      </c>
      <c r="F725" s="67">
        <f t="shared" si="25"/>
        <v>7631</v>
      </c>
      <c r="G725" s="67">
        <f t="shared" si="26"/>
        <v>91572</v>
      </c>
      <c r="H725" s="70"/>
      <c r="K725" s="69"/>
      <c r="L725" s="69"/>
    </row>
    <row r="726" spans="1:12" s="71" customFormat="1" ht="38.25" customHeight="1">
      <c r="A726" s="317" t="s">
        <v>1430</v>
      </c>
      <c r="B726" s="317" t="s">
        <v>1396</v>
      </c>
      <c r="C726" s="96"/>
      <c r="D726" s="65">
        <v>1</v>
      </c>
      <c r="E726" s="318">
        <v>7631</v>
      </c>
      <c r="F726" s="67">
        <f t="shared" si="25"/>
        <v>7631</v>
      </c>
      <c r="G726" s="67">
        <f t="shared" si="26"/>
        <v>91572</v>
      </c>
      <c r="H726" s="70"/>
      <c r="K726" s="69"/>
      <c r="L726" s="69"/>
    </row>
    <row r="727" spans="1:12" s="71" customFormat="1" ht="38.25" customHeight="1">
      <c r="A727" s="317" t="s">
        <v>1430</v>
      </c>
      <c r="B727" s="317" t="s">
        <v>1396</v>
      </c>
      <c r="C727" s="96"/>
      <c r="D727" s="65">
        <v>1</v>
      </c>
      <c r="E727" s="318">
        <v>7631</v>
      </c>
      <c r="F727" s="67">
        <f t="shared" si="25"/>
        <v>7631</v>
      </c>
      <c r="G727" s="67">
        <f t="shared" si="26"/>
        <v>91572</v>
      </c>
      <c r="H727" s="70"/>
      <c r="K727" s="69"/>
      <c r="L727" s="69"/>
    </row>
    <row r="728" spans="1:12" s="71" customFormat="1" ht="38.25" customHeight="1">
      <c r="A728" s="317" t="s">
        <v>1430</v>
      </c>
      <c r="B728" s="317" t="s">
        <v>1396</v>
      </c>
      <c r="C728" s="96"/>
      <c r="D728" s="65">
        <v>1</v>
      </c>
      <c r="E728" s="318">
        <v>7631</v>
      </c>
      <c r="F728" s="67">
        <f t="shared" si="25"/>
        <v>7631</v>
      </c>
      <c r="G728" s="67">
        <f t="shared" si="26"/>
        <v>91572</v>
      </c>
      <c r="H728" s="70"/>
      <c r="K728" s="69"/>
      <c r="L728" s="69"/>
    </row>
    <row r="729" spans="1:12" s="71" customFormat="1" ht="38.25" customHeight="1">
      <c r="A729" s="317" t="s">
        <v>1430</v>
      </c>
      <c r="B729" s="317" t="s">
        <v>1396</v>
      </c>
      <c r="C729" s="96"/>
      <c r="D729" s="65">
        <v>1</v>
      </c>
      <c r="E729" s="318">
        <v>7631</v>
      </c>
      <c r="F729" s="67">
        <f t="shared" si="25"/>
        <v>7631</v>
      </c>
      <c r="G729" s="67">
        <f t="shared" si="26"/>
        <v>91572</v>
      </c>
      <c r="H729" s="70"/>
      <c r="K729" s="69"/>
      <c r="L729" s="69"/>
    </row>
    <row r="730" spans="1:12" s="71" customFormat="1" ht="38.25" customHeight="1">
      <c r="A730" s="317" t="s">
        <v>1430</v>
      </c>
      <c r="B730" s="317" t="s">
        <v>1396</v>
      </c>
      <c r="C730" s="96"/>
      <c r="D730" s="65">
        <v>1</v>
      </c>
      <c r="E730" s="318">
        <v>7631</v>
      </c>
      <c r="F730" s="67">
        <f t="shared" si="25"/>
        <v>7631</v>
      </c>
      <c r="G730" s="67">
        <f t="shared" si="26"/>
        <v>91572</v>
      </c>
      <c r="H730" s="70"/>
      <c r="K730" s="69"/>
      <c r="L730" s="69"/>
    </row>
    <row r="731" spans="1:12" s="71" customFormat="1" ht="38.25" customHeight="1">
      <c r="A731" s="317" t="s">
        <v>1430</v>
      </c>
      <c r="B731" s="317" t="s">
        <v>1396</v>
      </c>
      <c r="C731" s="96"/>
      <c r="D731" s="65">
        <v>1</v>
      </c>
      <c r="E731" s="318">
        <v>7631</v>
      </c>
      <c r="F731" s="67">
        <f t="shared" si="25"/>
        <v>7631</v>
      </c>
      <c r="G731" s="67">
        <f t="shared" si="26"/>
        <v>91572</v>
      </c>
      <c r="H731" s="70"/>
      <c r="K731" s="69"/>
      <c r="L731" s="69"/>
    </row>
    <row r="732" spans="1:12" s="71" customFormat="1" ht="38.25" customHeight="1">
      <c r="A732" s="317" t="s">
        <v>1430</v>
      </c>
      <c r="B732" s="317" t="s">
        <v>1396</v>
      </c>
      <c r="C732" s="96"/>
      <c r="D732" s="65">
        <v>1</v>
      </c>
      <c r="E732" s="318">
        <v>7631</v>
      </c>
      <c r="F732" s="67">
        <f t="shared" si="25"/>
        <v>7631</v>
      </c>
      <c r="G732" s="67">
        <f t="shared" si="26"/>
        <v>91572</v>
      </c>
      <c r="H732" s="70"/>
      <c r="K732" s="69"/>
      <c r="L732" s="69"/>
    </row>
    <row r="733" spans="1:12" s="71" customFormat="1" ht="38.25" customHeight="1">
      <c r="A733" s="317" t="s">
        <v>1430</v>
      </c>
      <c r="B733" s="317" t="s">
        <v>1396</v>
      </c>
      <c r="C733" s="96"/>
      <c r="D733" s="65">
        <v>1</v>
      </c>
      <c r="E733" s="318">
        <v>7631</v>
      </c>
      <c r="F733" s="67">
        <f t="shared" si="25"/>
        <v>7631</v>
      </c>
      <c r="G733" s="67">
        <f t="shared" si="26"/>
        <v>91572</v>
      </c>
      <c r="H733" s="70"/>
      <c r="K733" s="69"/>
      <c r="L733" s="69"/>
    </row>
    <row r="734" spans="1:12" s="71" customFormat="1" ht="38.25" customHeight="1">
      <c r="A734" s="317" t="s">
        <v>1430</v>
      </c>
      <c r="B734" s="317" t="s">
        <v>1396</v>
      </c>
      <c r="C734" s="96"/>
      <c r="D734" s="65">
        <v>1</v>
      </c>
      <c r="E734" s="318">
        <v>7631</v>
      </c>
      <c r="F734" s="67">
        <f t="shared" si="25"/>
        <v>7631</v>
      </c>
      <c r="G734" s="67">
        <f t="shared" si="26"/>
        <v>91572</v>
      </c>
      <c r="H734" s="70"/>
      <c r="K734" s="69"/>
      <c r="L734" s="69"/>
    </row>
    <row r="735" spans="1:12" s="71" customFormat="1" ht="38.25" customHeight="1">
      <c r="A735" s="317" t="s">
        <v>1430</v>
      </c>
      <c r="B735" s="317" t="s">
        <v>1396</v>
      </c>
      <c r="C735" s="96"/>
      <c r="D735" s="65">
        <v>1</v>
      </c>
      <c r="E735" s="318">
        <v>7631</v>
      </c>
      <c r="F735" s="67">
        <f t="shared" si="25"/>
        <v>7631</v>
      </c>
      <c r="G735" s="67">
        <f t="shared" si="26"/>
        <v>91572</v>
      </c>
      <c r="H735" s="70"/>
      <c r="K735" s="69"/>
      <c r="L735" s="69"/>
    </row>
    <row r="736" spans="1:12" s="71" customFormat="1" ht="38.25" customHeight="1">
      <c r="A736" s="317" t="s">
        <v>1430</v>
      </c>
      <c r="B736" s="317" t="s">
        <v>1396</v>
      </c>
      <c r="C736" s="96"/>
      <c r="D736" s="65">
        <v>1</v>
      </c>
      <c r="E736" s="318">
        <v>7631</v>
      </c>
      <c r="F736" s="67">
        <f t="shared" si="25"/>
        <v>7631</v>
      </c>
      <c r="G736" s="67">
        <f t="shared" si="26"/>
        <v>91572</v>
      </c>
      <c r="H736" s="70"/>
      <c r="K736" s="69"/>
      <c r="L736" s="69"/>
    </row>
    <row r="737" spans="1:12" s="71" customFormat="1" ht="38.25" customHeight="1">
      <c r="A737" s="317" t="s">
        <v>1430</v>
      </c>
      <c r="B737" s="317" t="s">
        <v>1396</v>
      </c>
      <c r="C737" s="96"/>
      <c r="D737" s="65">
        <v>1</v>
      </c>
      <c r="E737" s="318">
        <v>7631</v>
      </c>
      <c r="F737" s="67">
        <f t="shared" si="25"/>
        <v>7631</v>
      </c>
      <c r="G737" s="67">
        <f t="shared" si="26"/>
        <v>91572</v>
      </c>
      <c r="H737" s="70"/>
      <c r="K737" s="69"/>
      <c r="L737" s="69"/>
    </row>
    <row r="738" spans="1:12" s="71" customFormat="1" ht="38.25" customHeight="1">
      <c r="A738" s="317" t="s">
        <v>1430</v>
      </c>
      <c r="B738" s="317" t="s">
        <v>1396</v>
      </c>
      <c r="C738" s="96"/>
      <c r="D738" s="65">
        <v>1</v>
      </c>
      <c r="E738" s="318">
        <v>7631</v>
      </c>
      <c r="F738" s="67">
        <f t="shared" si="25"/>
        <v>7631</v>
      </c>
      <c r="G738" s="67">
        <f t="shared" si="26"/>
        <v>91572</v>
      </c>
      <c r="H738" s="70"/>
      <c r="K738" s="69"/>
      <c r="L738" s="69"/>
    </row>
    <row r="739" spans="1:12" s="71" customFormat="1" ht="38.25" customHeight="1">
      <c r="A739" s="317" t="s">
        <v>1430</v>
      </c>
      <c r="B739" s="317" t="s">
        <v>1396</v>
      </c>
      <c r="C739" s="96"/>
      <c r="D739" s="65">
        <v>1</v>
      </c>
      <c r="E739" s="318">
        <v>7631</v>
      </c>
      <c r="F739" s="67">
        <f t="shared" si="25"/>
        <v>7631</v>
      </c>
      <c r="G739" s="67">
        <f t="shared" si="26"/>
        <v>91572</v>
      </c>
      <c r="H739" s="70"/>
      <c r="K739" s="69"/>
      <c r="L739" s="69"/>
    </row>
    <row r="740" spans="1:12" s="71" customFormat="1" ht="38.25" customHeight="1">
      <c r="A740" s="317" t="s">
        <v>1430</v>
      </c>
      <c r="B740" s="317" t="s">
        <v>1396</v>
      </c>
      <c r="C740" s="96"/>
      <c r="D740" s="65">
        <v>1</v>
      </c>
      <c r="E740" s="318">
        <v>7631</v>
      </c>
      <c r="F740" s="67">
        <f t="shared" si="25"/>
        <v>7631</v>
      </c>
      <c r="G740" s="67">
        <f t="shared" si="26"/>
        <v>91572</v>
      </c>
      <c r="H740" s="70"/>
      <c r="K740" s="69"/>
      <c r="L740" s="69"/>
    </row>
    <row r="741" spans="1:12" s="71" customFormat="1" ht="38.25" customHeight="1">
      <c r="A741" s="317" t="s">
        <v>1430</v>
      </c>
      <c r="B741" s="317" t="s">
        <v>1396</v>
      </c>
      <c r="C741" s="96"/>
      <c r="D741" s="65">
        <v>1</v>
      </c>
      <c r="E741" s="318">
        <v>7631</v>
      </c>
      <c r="F741" s="67">
        <f t="shared" si="25"/>
        <v>7631</v>
      </c>
      <c r="G741" s="67">
        <f t="shared" si="26"/>
        <v>91572</v>
      </c>
      <c r="H741" s="70"/>
      <c r="K741" s="69"/>
      <c r="L741" s="69"/>
    </row>
    <row r="742" spans="1:12" s="71" customFormat="1" ht="38.25" customHeight="1">
      <c r="A742" s="317" t="s">
        <v>1430</v>
      </c>
      <c r="B742" s="317" t="s">
        <v>1396</v>
      </c>
      <c r="C742" s="96"/>
      <c r="D742" s="65">
        <v>1</v>
      </c>
      <c r="E742" s="318">
        <v>7631</v>
      </c>
      <c r="F742" s="67">
        <f t="shared" si="25"/>
        <v>7631</v>
      </c>
      <c r="G742" s="67">
        <f t="shared" si="26"/>
        <v>91572</v>
      </c>
      <c r="H742" s="70"/>
      <c r="K742" s="69"/>
      <c r="L742" s="69"/>
    </row>
    <row r="743" spans="1:12" s="71" customFormat="1" ht="38.25" customHeight="1">
      <c r="A743" s="317" t="s">
        <v>1430</v>
      </c>
      <c r="B743" s="317" t="s">
        <v>1396</v>
      </c>
      <c r="C743" s="96"/>
      <c r="D743" s="65">
        <v>1</v>
      </c>
      <c r="E743" s="318">
        <v>7631</v>
      </c>
      <c r="F743" s="67">
        <f t="shared" si="25"/>
        <v>7631</v>
      </c>
      <c r="G743" s="67">
        <f t="shared" si="26"/>
        <v>91572</v>
      </c>
      <c r="H743" s="70"/>
      <c r="K743" s="69"/>
      <c r="L743" s="69"/>
    </row>
    <row r="744" spans="1:12" s="71" customFormat="1" ht="38.25" customHeight="1">
      <c r="A744" s="317" t="s">
        <v>1430</v>
      </c>
      <c r="B744" s="317" t="s">
        <v>1396</v>
      </c>
      <c r="C744" s="96"/>
      <c r="D744" s="65">
        <v>1</v>
      </c>
      <c r="E744" s="318">
        <v>7631</v>
      </c>
      <c r="F744" s="67">
        <f t="shared" si="25"/>
        <v>7631</v>
      </c>
      <c r="G744" s="67">
        <f t="shared" si="26"/>
        <v>91572</v>
      </c>
      <c r="H744" s="70"/>
      <c r="K744" s="69"/>
      <c r="L744" s="69"/>
    </row>
    <row r="745" spans="1:12" s="71" customFormat="1" ht="38.25" customHeight="1">
      <c r="A745" s="317" t="s">
        <v>1430</v>
      </c>
      <c r="B745" s="317" t="s">
        <v>1396</v>
      </c>
      <c r="C745" s="96"/>
      <c r="D745" s="65">
        <v>1</v>
      </c>
      <c r="E745" s="318">
        <v>7631</v>
      </c>
      <c r="F745" s="67">
        <f t="shared" si="25"/>
        <v>7631</v>
      </c>
      <c r="G745" s="67">
        <f t="shared" si="26"/>
        <v>91572</v>
      </c>
      <c r="H745" s="70"/>
      <c r="K745" s="69"/>
      <c r="L745" s="69"/>
    </row>
    <row r="746" spans="1:12" s="71" customFormat="1" ht="38.25" customHeight="1">
      <c r="A746" s="317" t="s">
        <v>1430</v>
      </c>
      <c r="B746" s="317" t="s">
        <v>1396</v>
      </c>
      <c r="C746" s="96"/>
      <c r="D746" s="65">
        <v>1</v>
      </c>
      <c r="E746" s="318">
        <v>7631</v>
      </c>
      <c r="F746" s="67">
        <f t="shared" si="25"/>
        <v>7631</v>
      </c>
      <c r="G746" s="67">
        <f t="shared" si="26"/>
        <v>91572</v>
      </c>
      <c r="H746" s="70"/>
      <c r="K746" s="69"/>
      <c r="L746" s="69"/>
    </row>
    <row r="747" spans="1:12" s="71" customFormat="1" ht="38.25" customHeight="1">
      <c r="A747" s="317" t="s">
        <v>1430</v>
      </c>
      <c r="B747" s="317" t="s">
        <v>1396</v>
      </c>
      <c r="C747" s="96"/>
      <c r="D747" s="65">
        <v>1</v>
      </c>
      <c r="E747" s="318">
        <v>7631</v>
      </c>
      <c r="F747" s="67">
        <f t="shared" si="25"/>
        <v>7631</v>
      </c>
      <c r="G747" s="67">
        <f t="shared" si="26"/>
        <v>91572</v>
      </c>
      <c r="H747" s="70"/>
      <c r="K747" s="69"/>
      <c r="L747" s="69"/>
    </row>
    <row r="748" spans="1:12" s="71" customFormat="1" ht="38.25" customHeight="1">
      <c r="A748" s="317" t="s">
        <v>1430</v>
      </c>
      <c r="B748" s="317" t="s">
        <v>1396</v>
      </c>
      <c r="C748" s="96"/>
      <c r="D748" s="65">
        <v>1</v>
      </c>
      <c r="E748" s="318">
        <v>7631</v>
      </c>
      <c r="F748" s="67">
        <f t="shared" si="25"/>
        <v>7631</v>
      </c>
      <c r="G748" s="67">
        <f t="shared" si="26"/>
        <v>91572</v>
      </c>
      <c r="H748" s="70"/>
      <c r="K748" s="69"/>
      <c r="L748" s="69"/>
    </row>
    <row r="749" spans="1:12" s="71" customFormat="1" ht="38.25" customHeight="1">
      <c r="A749" s="317" t="s">
        <v>1430</v>
      </c>
      <c r="B749" s="317" t="s">
        <v>1396</v>
      </c>
      <c r="C749" s="96"/>
      <c r="D749" s="65">
        <v>1</v>
      </c>
      <c r="E749" s="318">
        <v>7631</v>
      </c>
      <c r="F749" s="67">
        <f t="shared" si="25"/>
        <v>7631</v>
      </c>
      <c r="G749" s="67">
        <f t="shared" si="26"/>
        <v>91572</v>
      </c>
      <c r="H749" s="70"/>
      <c r="K749" s="69"/>
      <c r="L749" s="69"/>
    </row>
    <row r="750" spans="1:12" s="71" customFormat="1" ht="38.25" customHeight="1">
      <c r="A750" s="317" t="s">
        <v>1430</v>
      </c>
      <c r="B750" s="317" t="s">
        <v>1396</v>
      </c>
      <c r="C750" s="96"/>
      <c r="D750" s="65">
        <v>1</v>
      </c>
      <c r="E750" s="318">
        <v>7631</v>
      </c>
      <c r="F750" s="67">
        <f t="shared" si="25"/>
        <v>7631</v>
      </c>
      <c r="G750" s="67">
        <f t="shared" si="26"/>
        <v>91572</v>
      </c>
      <c r="H750" s="70"/>
      <c r="K750" s="69"/>
      <c r="L750" s="69"/>
    </row>
    <row r="751" spans="1:12" s="71" customFormat="1" ht="38.25" customHeight="1">
      <c r="A751" s="317" t="s">
        <v>1430</v>
      </c>
      <c r="B751" s="317" t="s">
        <v>1396</v>
      </c>
      <c r="C751" s="96"/>
      <c r="D751" s="65">
        <v>1</v>
      </c>
      <c r="E751" s="318">
        <v>7631</v>
      </c>
      <c r="F751" s="67">
        <f t="shared" si="25"/>
        <v>7631</v>
      </c>
      <c r="G751" s="67">
        <f t="shared" si="26"/>
        <v>91572</v>
      </c>
      <c r="H751" s="70"/>
      <c r="K751" s="69"/>
      <c r="L751" s="69"/>
    </row>
    <row r="752" spans="1:12" s="71" customFormat="1" ht="38.25" customHeight="1">
      <c r="A752" s="317" t="s">
        <v>1430</v>
      </c>
      <c r="B752" s="317" t="s">
        <v>1396</v>
      </c>
      <c r="C752" s="96"/>
      <c r="D752" s="65">
        <v>1</v>
      </c>
      <c r="E752" s="318">
        <v>7631</v>
      </c>
      <c r="F752" s="67">
        <f t="shared" si="25"/>
        <v>7631</v>
      </c>
      <c r="G752" s="67">
        <f t="shared" si="26"/>
        <v>91572</v>
      </c>
      <c r="H752" s="70"/>
      <c r="K752" s="69"/>
      <c r="L752" s="69"/>
    </row>
    <row r="753" spans="1:12" s="71" customFormat="1" ht="38.25" customHeight="1">
      <c r="A753" s="317" t="s">
        <v>1430</v>
      </c>
      <c r="B753" s="317" t="s">
        <v>1396</v>
      </c>
      <c r="C753" s="96"/>
      <c r="D753" s="65">
        <v>1</v>
      </c>
      <c r="E753" s="318">
        <v>7631</v>
      </c>
      <c r="F753" s="67">
        <f t="shared" si="25"/>
        <v>7631</v>
      </c>
      <c r="G753" s="67">
        <f t="shared" si="26"/>
        <v>91572</v>
      </c>
      <c r="H753" s="70"/>
      <c r="K753" s="69"/>
      <c r="L753" s="69"/>
    </row>
    <row r="754" spans="1:12" s="71" customFormat="1" ht="38.25" customHeight="1">
      <c r="A754" s="317" t="s">
        <v>1430</v>
      </c>
      <c r="B754" s="317" t="s">
        <v>1396</v>
      </c>
      <c r="C754" s="96"/>
      <c r="D754" s="65">
        <v>1</v>
      </c>
      <c r="E754" s="318">
        <v>7631</v>
      </c>
      <c r="F754" s="67">
        <f t="shared" si="25"/>
        <v>7631</v>
      </c>
      <c r="G754" s="67">
        <f t="shared" si="26"/>
        <v>91572</v>
      </c>
      <c r="H754" s="70"/>
      <c r="K754" s="69"/>
      <c r="L754" s="69"/>
    </row>
    <row r="755" spans="1:12" s="71" customFormat="1" ht="38.25" customHeight="1">
      <c r="A755" s="317" t="s">
        <v>1430</v>
      </c>
      <c r="B755" s="317" t="s">
        <v>1396</v>
      </c>
      <c r="C755" s="96"/>
      <c r="D755" s="65">
        <v>1</v>
      </c>
      <c r="E755" s="318">
        <v>7631</v>
      </c>
      <c r="F755" s="67">
        <f t="shared" si="25"/>
        <v>7631</v>
      </c>
      <c r="G755" s="67">
        <f t="shared" si="26"/>
        <v>91572</v>
      </c>
      <c r="H755" s="70"/>
      <c r="K755" s="69"/>
      <c r="L755" s="69"/>
    </row>
    <row r="756" spans="1:12" s="71" customFormat="1" ht="38.25" customHeight="1">
      <c r="A756" s="317" t="s">
        <v>1430</v>
      </c>
      <c r="B756" s="317" t="s">
        <v>1396</v>
      </c>
      <c r="C756" s="96"/>
      <c r="D756" s="65">
        <v>1</v>
      </c>
      <c r="E756" s="318">
        <v>7631</v>
      </c>
      <c r="F756" s="67">
        <f t="shared" si="25"/>
        <v>7631</v>
      </c>
      <c r="G756" s="67">
        <f t="shared" si="26"/>
        <v>91572</v>
      </c>
      <c r="H756" s="70"/>
      <c r="K756" s="69"/>
      <c r="L756" s="69"/>
    </row>
    <row r="757" spans="1:12" s="71" customFormat="1" ht="38.25" customHeight="1">
      <c r="A757" s="317" t="s">
        <v>1430</v>
      </c>
      <c r="B757" s="317" t="s">
        <v>1396</v>
      </c>
      <c r="C757" s="96"/>
      <c r="D757" s="65">
        <v>1</v>
      </c>
      <c r="E757" s="318">
        <v>7631</v>
      </c>
      <c r="F757" s="67">
        <f t="shared" si="25"/>
        <v>7631</v>
      </c>
      <c r="G757" s="67">
        <f t="shared" si="26"/>
        <v>91572</v>
      </c>
      <c r="H757" s="70"/>
      <c r="K757" s="69"/>
      <c r="L757" s="69"/>
    </row>
    <row r="758" spans="1:12" s="71" customFormat="1" ht="38.25" customHeight="1">
      <c r="A758" s="317" t="s">
        <v>1430</v>
      </c>
      <c r="B758" s="317" t="s">
        <v>1396</v>
      </c>
      <c r="C758" s="96"/>
      <c r="D758" s="65">
        <v>1</v>
      </c>
      <c r="E758" s="318">
        <v>7631</v>
      </c>
      <c r="F758" s="67">
        <f t="shared" si="25"/>
        <v>7631</v>
      </c>
      <c r="G758" s="67">
        <f t="shared" si="26"/>
        <v>91572</v>
      </c>
      <c r="H758" s="70"/>
      <c r="K758" s="69"/>
      <c r="L758" s="69"/>
    </row>
    <row r="759" spans="1:12" s="71" customFormat="1" ht="38.25" customHeight="1">
      <c r="A759" s="317" t="s">
        <v>1430</v>
      </c>
      <c r="B759" s="317" t="s">
        <v>1396</v>
      </c>
      <c r="C759" s="96"/>
      <c r="D759" s="65">
        <v>1</v>
      </c>
      <c r="E759" s="318">
        <v>7631</v>
      </c>
      <c r="F759" s="67">
        <f t="shared" ref="F759:F822" si="27">D759*E759</f>
        <v>7631</v>
      </c>
      <c r="G759" s="67">
        <f t="shared" ref="G759:G822" si="28">F759*12</f>
        <v>91572</v>
      </c>
      <c r="H759" s="70"/>
      <c r="K759" s="69"/>
      <c r="L759" s="69"/>
    </row>
    <row r="760" spans="1:12" s="71" customFormat="1" ht="38.25" customHeight="1">
      <c r="A760" s="317" t="s">
        <v>1430</v>
      </c>
      <c r="B760" s="317" t="s">
        <v>1396</v>
      </c>
      <c r="C760" s="96"/>
      <c r="D760" s="65">
        <v>1</v>
      </c>
      <c r="E760" s="318">
        <v>7631</v>
      </c>
      <c r="F760" s="67">
        <f t="shared" si="27"/>
        <v>7631</v>
      </c>
      <c r="G760" s="67">
        <f t="shared" si="28"/>
        <v>91572</v>
      </c>
      <c r="H760" s="70"/>
      <c r="K760" s="69"/>
      <c r="L760" s="69"/>
    </row>
    <row r="761" spans="1:12" s="71" customFormat="1" ht="38.25" customHeight="1">
      <c r="A761" s="317" t="s">
        <v>1430</v>
      </c>
      <c r="B761" s="317" t="s">
        <v>1396</v>
      </c>
      <c r="C761" s="96"/>
      <c r="D761" s="65">
        <v>1</v>
      </c>
      <c r="E761" s="318">
        <v>7631</v>
      </c>
      <c r="F761" s="67">
        <f t="shared" si="27"/>
        <v>7631</v>
      </c>
      <c r="G761" s="67">
        <f t="shared" si="28"/>
        <v>91572</v>
      </c>
      <c r="H761" s="70"/>
      <c r="K761" s="69"/>
      <c r="L761" s="69"/>
    </row>
    <row r="762" spans="1:12" s="71" customFormat="1" ht="38.25" customHeight="1">
      <c r="A762" s="317" t="s">
        <v>1430</v>
      </c>
      <c r="B762" s="317" t="s">
        <v>1396</v>
      </c>
      <c r="C762" s="96"/>
      <c r="D762" s="65">
        <v>1</v>
      </c>
      <c r="E762" s="318">
        <v>7631</v>
      </c>
      <c r="F762" s="67">
        <f t="shared" si="27"/>
        <v>7631</v>
      </c>
      <c r="G762" s="67">
        <f t="shared" si="28"/>
        <v>91572</v>
      </c>
      <c r="H762" s="70"/>
      <c r="K762" s="69"/>
      <c r="L762" s="69"/>
    </row>
    <row r="763" spans="1:12" s="71" customFormat="1" ht="38.25" customHeight="1">
      <c r="A763" s="317" t="s">
        <v>1430</v>
      </c>
      <c r="B763" s="317" t="s">
        <v>1396</v>
      </c>
      <c r="C763" s="96"/>
      <c r="D763" s="65">
        <v>1</v>
      </c>
      <c r="E763" s="318">
        <v>7631</v>
      </c>
      <c r="F763" s="67">
        <f t="shared" si="27"/>
        <v>7631</v>
      </c>
      <c r="G763" s="67">
        <f t="shared" si="28"/>
        <v>91572</v>
      </c>
      <c r="H763" s="70"/>
      <c r="K763" s="69"/>
      <c r="L763" s="69"/>
    </row>
    <row r="764" spans="1:12" s="71" customFormat="1" ht="38.25" customHeight="1">
      <c r="A764" s="317" t="s">
        <v>1430</v>
      </c>
      <c r="B764" s="317" t="s">
        <v>1396</v>
      </c>
      <c r="C764" s="96"/>
      <c r="D764" s="65">
        <v>1</v>
      </c>
      <c r="E764" s="318">
        <v>7631</v>
      </c>
      <c r="F764" s="67">
        <f t="shared" si="27"/>
        <v>7631</v>
      </c>
      <c r="G764" s="67">
        <f t="shared" si="28"/>
        <v>91572</v>
      </c>
      <c r="H764" s="70"/>
      <c r="K764" s="69"/>
      <c r="L764" s="69"/>
    </row>
    <row r="765" spans="1:12" s="71" customFormat="1" ht="38.25" customHeight="1">
      <c r="A765" s="317" t="s">
        <v>1430</v>
      </c>
      <c r="B765" s="317" t="s">
        <v>1396</v>
      </c>
      <c r="C765" s="96"/>
      <c r="D765" s="65">
        <v>1</v>
      </c>
      <c r="E765" s="318">
        <v>7631</v>
      </c>
      <c r="F765" s="67">
        <f t="shared" si="27"/>
        <v>7631</v>
      </c>
      <c r="G765" s="67">
        <f t="shared" si="28"/>
        <v>91572</v>
      </c>
      <c r="H765" s="70"/>
      <c r="K765" s="69"/>
      <c r="L765" s="69"/>
    </row>
    <row r="766" spans="1:12" s="71" customFormat="1" ht="38.25" customHeight="1">
      <c r="A766" s="317" t="s">
        <v>1430</v>
      </c>
      <c r="B766" s="317" t="s">
        <v>1396</v>
      </c>
      <c r="C766" s="96"/>
      <c r="D766" s="65">
        <v>1</v>
      </c>
      <c r="E766" s="318">
        <v>7631</v>
      </c>
      <c r="F766" s="67">
        <f t="shared" si="27"/>
        <v>7631</v>
      </c>
      <c r="G766" s="67">
        <f t="shared" si="28"/>
        <v>91572</v>
      </c>
      <c r="H766" s="70"/>
      <c r="K766" s="69"/>
      <c r="L766" s="69"/>
    </row>
    <row r="767" spans="1:12" s="71" customFormat="1" ht="38.25" customHeight="1">
      <c r="A767" s="317" t="s">
        <v>1430</v>
      </c>
      <c r="B767" s="317" t="s">
        <v>1396</v>
      </c>
      <c r="C767" s="96"/>
      <c r="D767" s="65">
        <v>1</v>
      </c>
      <c r="E767" s="318">
        <v>7631</v>
      </c>
      <c r="F767" s="67">
        <f t="shared" si="27"/>
        <v>7631</v>
      </c>
      <c r="G767" s="67">
        <f t="shared" si="28"/>
        <v>91572</v>
      </c>
      <c r="H767" s="70"/>
      <c r="K767" s="69"/>
      <c r="L767" s="69"/>
    </row>
    <row r="768" spans="1:12" s="71" customFormat="1" ht="38.25" customHeight="1">
      <c r="A768" s="317" t="s">
        <v>1430</v>
      </c>
      <c r="B768" s="317" t="s">
        <v>1396</v>
      </c>
      <c r="C768" s="96"/>
      <c r="D768" s="65">
        <v>1</v>
      </c>
      <c r="E768" s="318">
        <v>7631</v>
      </c>
      <c r="F768" s="67">
        <f t="shared" si="27"/>
        <v>7631</v>
      </c>
      <c r="G768" s="67">
        <f t="shared" si="28"/>
        <v>91572</v>
      </c>
      <c r="H768" s="70"/>
      <c r="K768" s="69"/>
      <c r="L768" s="69"/>
    </row>
    <row r="769" spans="1:12" s="71" customFormat="1" ht="38.25" customHeight="1">
      <c r="A769" s="317" t="s">
        <v>1430</v>
      </c>
      <c r="B769" s="317" t="s">
        <v>1396</v>
      </c>
      <c r="C769" s="96"/>
      <c r="D769" s="65">
        <v>1</v>
      </c>
      <c r="E769" s="318">
        <v>7631</v>
      </c>
      <c r="F769" s="67">
        <f t="shared" si="27"/>
        <v>7631</v>
      </c>
      <c r="G769" s="67">
        <f t="shared" si="28"/>
        <v>91572</v>
      </c>
      <c r="H769" s="70"/>
      <c r="K769" s="69"/>
      <c r="L769" s="69"/>
    </row>
    <row r="770" spans="1:12" s="71" customFormat="1" ht="38.25" customHeight="1">
      <c r="A770" s="317" t="s">
        <v>1430</v>
      </c>
      <c r="B770" s="317" t="s">
        <v>1396</v>
      </c>
      <c r="C770" s="96"/>
      <c r="D770" s="65">
        <v>1</v>
      </c>
      <c r="E770" s="318">
        <v>7631</v>
      </c>
      <c r="F770" s="67">
        <f t="shared" si="27"/>
        <v>7631</v>
      </c>
      <c r="G770" s="67">
        <f t="shared" si="28"/>
        <v>91572</v>
      </c>
      <c r="H770" s="70"/>
      <c r="K770" s="69"/>
      <c r="L770" s="69"/>
    </row>
    <row r="771" spans="1:12" s="71" customFormat="1" ht="38.25" customHeight="1">
      <c r="A771" s="317" t="s">
        <v>1430</v>
      </c>
      <c r="B771" s="317" t="s">
        <v>1396</v>
      </c>
      <c r="C771" s="96"/>
      <c r="D771" s="65">
        <v>1</v>
      </c>
      <c r="E771" s="318">
        <v>7631</v>
      </c>
      <c r="F771" s="67">
        <f t="shared" si="27"/>
        <v>7631</v>
      </c>
      <c r="G771" s="67">
        <f t="shared" si="28"/>
        <v>91572</v>
      </c>
      <c r="H771" s="70"/>
      <c r="K771" s="69"/>
      <c r="L771" s="69"/>
    </row>
    <row r="772" spans="1:12" s="71" customFormat="1" ht="38.25" customHeight="1">
      <c r="A772" s="317" t="s">
        <v>1430</v>
      </c>
      <c r="B772" s="317" t="s">
        <v>1396</v>
      </c>
      <c r="C772" s="96"/>
      <c r="D772" s="65">
        <v>1</v>
      </c>
      <c r="E772" s="318">
        <v>7631</v>
      </c>
      <c r="F772" s="67">
        <f t="shared" si="27"/>
        <v>7631</v>
      </c>
      <c r="G772" s="67">
        <f t="shared" si="28"/>
        <v>91572</v>
      </c>
      <c r="H772" s="70"/>
      <c r="K772" s="69"/>
      <c r="L772" s="69"/>
    </row>
    <row r="773" spans="1:12" s="71" customFormat="1" ht="38.25" customHeight="1">
      <c r="A773" s="317" t="s">
        <v>1430</v>
      </c>
      <c r="B773" s="317" t="s">
        <v>1396</v>
      </c>
      <c r="C773" s="96"/>
      <c r="D773" s="65">
        <v>1</v>
      </c>
      <c r="E773" s="318">
        <v>7631</v>
      </c>
      <c r="F773" s="67">
        <f t="shared" si="27"/>
        <v>7631</v>
      </c>
      <c r="G773" s="67">
        <f t="shared" si="28"/>
        <v>91572</v>
      </c>
      <c r="H773" s="70"/>
      <c r="K773" s="69"/>
      <c r="L773" s="69"/>
    </row>
    <row r="774" spans="1:12" s="71" customFormat="1" ht="38.25" customHeight="1">
      <c r="A774" s="317" t="s">
        <v>1430</v>
      </c>
      <c r="B774" s="317" t="s">
        <v>1396</v>
      </c>
      <c r="C774" s="96"/>
      <c r="D774" s="65">
        <v>1</v>
      </c>
      <c r="E774" s="318">
        <v>7631</v>
      </c>
      <c r="F774" s="67">
        <f t="shared" si="27"/>
        <v>7631</v>
      </c>
      <c r="G774" s="67">
        <f t="shared" si="28"/>
        <v>91572</v>
      </c>
      <c r="H774" s="70"/>
      <c r="K774" s="69"/>
      <c r="L774" s="69"/>
    </row>
    <row r="775" spans="1:12" s="71" customFormat="1" ht="38.25" customHeight="1">
      <c r="A775" s="317" t="s">
        <v>1430</v>
      </c>
      <c r="B775" s="317" t="s">
        <v>1396</v>
      </c>
      <c r="C775" s="96"/>
      <c r="D775" s="65">
        <v>1</v>
      </c>
      <c r="E775" s="318">
        <v>7631</v>
      </c>
      <c r="F775" s="67">
        <f t="shared" si="27"/>
        <v>7631</v>
      </c>
      <c r="G775" s="67">
        <f t="shared" si="28"/>
        <v>91572</v>
      </c>
      <c r="H775" s="70"/>
      <c r="K775" s="69"/>
      <c r="L775" s="69"/>
    </row>
    <row r="776" spans="1:12" s="71" customFormat="1" ht="38.25" customHeight="1">
      <c r="A776" s="317" t="s">
        <v>1430</v>
      </c>
      <c r="B776" s="317" t="s">
        <v>1396</v>
      </c>
      <c r="C776" s="96"/>
      <c r="D776" s="65">
        <v>1</v>
      </c>
      <c r="E776" s="318">
        <v>7631</v>
      </c>
      <c r="F776" s="67">
        <f t="shared" si="27"/>
        <v>7631</v>
      </c>
      <c r="G776" s="67">
        <f t="shared" si="28"/>
        <v>91572</v>
      </c>
      <c r="H776" s="70"/>
      <c r="K776" s="69"/>
      <c r="L776" s="69"/>
    </row>
    <row r="777" spans="1:12" s="71" customFormat="1" ht="38.25" customHeight="1">
      <c r="A777" s="317" t="s">
        <v>1430</v>
      </c>
      <c r="B777" s="317" t="s">
        <v>1396</v>
      </c>
      <c r="C777" s="96"/>
      <c r="D777" s="65">
        <v>1</v>
      </c>
      <c r="E777" s="318">
        <v>7631</v>
      </c>
      <c r="F777" s="67">
        <f t="shared" si="27"/>
        <v>7631</v>
      </c>
      <c r="G777" s="67">
        <f t="shared" si="28"/>
        <v>91572</v>
      </c>
      <c r="H777" s="70"/>
      <c r="K777" s="69"/>
      <c r="L777" s="69"/>
    </row>
    <row r="778" spans="1:12" s="71" customFormat="1" ht="38.25" customHeight="1">
      <c r="A778" s="317" t="s">
        <v>1430</v>
      </c>
      <c r="B778" s="317" t="s">
        <v>1396</v>
      </c>
      <c r="C778" s="96"/>
      <c r="D778" s="65">
        <v>1</v>
      </c>
      <c r="E778" s="318">
        <v>7631</v>
      </c>
      <c r="F778" s="67">
        <f t="shared" si="27"/>
        <v>7631</v>
      </c>
      <c r="G778" s="67">
        <f t="shared" si="28"/>
        <v>91572</v>
      </c>
      <c r="H778" s="70"/>
      <c r="K778" s="69"/>
      <c r="L778" s="69"/>
    </row>
    <row r="779" spans="1:12" s="71" customFormat="1" ht="38.25" customHeight="1">
      <c r="A779" s="317" t="s">
        <v>1430</v>
      </c>
      <c r="B779" s="317" t="s">
        <v>1396</v>
      </c>
      <c r="C779" s="96"/>
      <c r="D779" s="65">
        <v>1</v>
      </c>
      <c r="E779" s="318">
        <v>7631</v>
      </c>
      <c r="F779" s="67">
        <f t="shared" si="27"/>
        <v>7631</v>
      </c>
      <c r="G779" s="67">
        <f t="shared" si="28"/>
        <v>91572</v>
      </c>
      <c r="H779" s="70"/>
      <c r="K779" s="69"/>
      <c r="L779" s="69"/>
    </row>
    <row r="780" spans="1:12" s="71" customFormat="1" ht="38.25" customHeight="1">
      <c r="A780" s="317" t="s">
        <v>1430</v>
      </c>
      <c r="B780" s="317" t="s">
        <v>1396</v>
      </c>
      <c r="C780" s="96"/>
      <c r="D780" s="65">
        <v>1</v>
      </c>
      <c r="E780" s="318">
        <v>7631</v>
      </c>
      <c r="F780" s="67">
        <f t="shared" si="27"/>
        <v>7631</v>
      </c>
      <c r="G780" s="67">
        <f t="shared" si="28"/>
        <v>91572</v>
      </c>
      <c r="H780" s="70"/>
      <c r="K780" s="69"/>
      <c r="L780" s="69"/>
    </row>
    <row r="781" spans="1:12" s="71" customFormat="1" ht="38.25" customHeight="1">
      <c r="A781" s="317" t="s">
        <v>1430</v>
      </c>
      <c r="B781" s="317" t="s">
        <v>1396</v>
      </c>
      <c r="C781" s="96"/>
      <c r="D781" s="65">
        <v>1</v>
      </c>
      <c r="E781" s="318">
        <v>7631</v>
      </c>
      <c r="F781" s="67">
        <f t="shared" si="27"/>
        <v>7631</v>
      </c>
      <c r="G781" s="67">
        <f t="shared" si="28"/>
        <v>91572</v>
      </c>
      <c r="H781" s="70"/>
      <c r="K781" s="69"/>
      <c r="L781" s="69"/>
    </row>
    <row r="782" spans="1:12" s="71" customFormat="1" ht="38.25" customHeight="1">
      <c r="A782" s="317" t="s">
        <v>1430</v>
      </c>
      <c r="B782" s="317" t="s">
        <v>1396</v>
      </c>
      <c r="C782" s="96"/>
      <c r="D782" s="65">
        <v>1</v>
      </c>
      <c r="E782" s="318">
        <v>7631</v>
      </c>
      <c r="F782" s="67">
        <f t="shared" si="27"/>
        <v>7631</v>
      </c>
      <c r="G782" s="67">
        <f t="shared" si="28"/>
        <v>91572</v>
      </c>
      <c r="H782" s="70"/>
      <c r="K782" s="69"/>
      <c r="L782" s="69"/>
    </row>
    <row r="783" spans="1:12" s="71" customFormat="1" ht="38.25" customHeight="1">
      <c r="A783" s="317" t="s">
        <v>1430</v>
      </c>
      <c r="B783" s="317" t="s">
        <v>1396</v>
      </c>
      <c r="C783" s="96"/>
      <c r="D783" s="65">
        <v>1</v>
      </c>
      <c r="E783" s="318">
        <v>7631</v>
      </c>
      <c r="F783" s="67">
        <f t="shared" si="27"/>
        <v>7631</v>
      </c>
      <c r="G783" s="67">
        <f t="shared" si="28"/>
        <v>91572</v>
      </c>
      <c r="H783" s="70"/>
      <c r="K783" s="69"/>
      <c r="L783" s="69"/>
    </row>
    <row r="784" spans="1:12" s="71" customFormat="1" ht="38.25" customHeight="1">
      <c r="A784" s="317" t="s">
        <v>1430</v>
      </c>
      <c r="B784" s="317" t="s">
        <v>1396</v>
      </c>
      <c r="C784" s="96"/>
      <c r="D784" s="65">
        <v>1</v>
      </c>
      <c r="E784" s="318">
        <v>7631</v>
      </c>
      <c r="F784" s="67">
        <f t="shared" si="27"/>
        <v>7631</v>
      </c>
      <c r="G784" s="67">
        <f t="shared" si="28"/>
        <v>91572</v>
      </c>
      <c r="H784" s="70"/>
      <c r="K784" s="69"/>
      <c r="L784" s="69"/>
    </row>
    <row r="785" spans="1:12" s="71" customFormat="1" ht="38.25" customHeight="1">
      <c r="A785" s="317" t="s">
        <v>1430</v>
      </c>
      <c r="B785" s="317" t="s">
        <v>1396</v>
      </c>
      <c r="C785" s="96"/>
      <c r="D785" s="65">
        <v>1</v>
      </c>
      <c r="E785" s="318">
        <v>7631</v>
      </c>
      <c r="F785" s="67">
        <f t="shared" si="27"/>
        <v>7631</v>
      </c>
      <c r="G785" s="67">
        <f t="shared" si="28"/>
        <v>91572</v>
      </c>
      <c r="H785" s="70"/>
      <c r="K785" s="69"/>
      <c r="L785" s="69"/>
    </row>
    <row r="786" spans="1:12" s="71" customFormat="1" ht="38.25" customHeight="1">
      <c r="A786" s="317" t="s">
        <v>1430</v>
      </c>
      <c r="B786" s="317" t="s">
        <v>1396</v>
      </c>
      <c r="C786" s="96"/>
      <c r="D786" s="65">
        <v>1</v>
      </c>
      <c r="E786" s="318">
        <v>7631</v>
      </c>
      <c r="F786" s="67">
        <f t="shared" si="27"/>
        <v>7631</v>
      </c>
      <c r="G786" s="67">
        <f t="shared" si="28"/>
        <v>91572</v>
      </c>
      <c r="H786" s="70"/>
      <c r="K786" s="69"/>
      <c r="L786" s="69"/>
    </row>
    <row r="787" spans="1:12" s="71" customFormat="1" ht="38.25" customHeight="1">
      <c r="A787" s="317" t="s">
        <v>1430</v>
      </c>
      <c r="B787" s="317" t="s">
        <v>1396</v>
      </c>
      <c r="C787" s="96"/>
      <c r="D787" s="65">
        <v>1</v>
      </c>
      <c r="E787" s="318">
        <v>7631</v>
      </c>
      <c r="F787" s="67">
        <f t="shared" si="27"/>
        <v>7631</v>
      </c>
      <c r="G787" s="67">
        <f t="shared" si="28"/>
        <v>91572</v>
      </c>
      <c r="H787" s="70"/>
      <c r="K787" s="69"/>
      <c r="L787" s="69"/>
    </row>
    <row r="788" spans="1:12" s="71" customFormat="1" ht="38.25" customHeight="1">
      <c r="A788" s="317" t="s">
        <v>1430</v>
      </c>
      <c r="B788" s="317" t="s">
        <v>1396</v>
      </c>
      <c r="C788" s="96"/>
      <c r="D788" s="65">
        <v>1</v>
      </c>
      <c r="E788" s="318">
        <v>7631</v>
      </c>
      <c r="F788" s="67">
        <f t="shared" si="27"/>
        <v>7631</v>
      </c>
      <c r="G788" s="67">
        <f t="shared" si="28"/>
        <v>91572</v>
      </c>
      <c r="H788" s="70"/>
      <c r="K788" s="69"/>
      <c r="L788" s="69"/>
    </row>
    <row r="789" spans="1:12" s="71" customFormat="1" ht="38.25" customHeight="1">
      <c r="A789" s="317" t="s">
        <v>1430</v>
      </c>
      <c r="B789" s="317" t="s">
        <v>1396</v>
      </c>
      <c r="C789" s="96"/>
      <c r="D789" s="65">
        <v>1</v>
      </c>
      <c r="E789" s="318">
        <v>7631</v>
      </c>
      <c r="F789" s="67">
        <f t="shared" si="27"/>
        <v>7631</v>
      </c>
      <c r="G789" s="67">
        <f t="shared" si="28"/>
        <v>91572</v>
      </c>
      <c r="H789" s="70"/>
      <c r="K789" s="69"/>
      <c r="L789" s="69"/>
    </row>
    <row r="790" spans="1:12" s="71" customFormat="1" ht="38.25" customHeight="1">
      <c r="A790" s="317" t="s">
        <v>1430</v>
      </c>
      <c r="B790" s="317" t="s">
        <v>1396</v>
      </c>
      <c r="C790" s="96"/>
      <c r="D790" s="65">
        <v>1</v>
      </c>
      <c r="E790" s="318">
        <v>7631</v>
      </c>
      <c r="F790" s="67">
        <f t="shared" si="27"/>
        <v>7631</v>
      </c>
      <c r="G790" s="67">
        <f t="shared" si="28"/>
        <v>91572</v>
      </c>
      <c r="H790" s="70"/>
      <c r="K790" s="69"/>
      <c r="L790" s="69"/>
    </row>
    <row r="791" spans="1:12" s="71" customFormat="1" ht="38.25" customHeight="1">
      <c r="A791" s="317" t="s">
        <v>1430</v>
      </c>
      <c r="B791" s="317" t="s">
        <v>1396</v>
      </c>
      <c r="C791" s="96"/>
      <c r="D791" s="65">
        <v>1</v>
      </c>
      <c r="E791" s="318">
        <v>7631</v>
      </c>
      <c r="F791" s="67">
        <f t="shared" si="27"/>
        <v>7631</v>
      </c>
      <c r="G791" s="67">
        <f t="shared" si="28"/>
        <v>91572</v>
      </c>
      <c r="H791" s="70"/>
      <c r="K791" s="69"/>
      <c r="L791" s="69"/>
    </row>
    <row r="792" spans="1:12" s="71" customFormat="1" ht="38.25" customHeight="1">
      <c r="A792" s="317" t="s">
        <v>1430</v>
      </c>
      <c r="B792" s="317" t="s">
        <v>1396</v>
      </c>
      <c r="C792" s="96"/>
      <c r="D792" s="65">
        <v>1</v>
      </c>
      <c r="E792" s="318">
        <v>7631</v>
      </c>
      <c r="F792" s="67">
        <f t="shared" si="27"/>
        <v>7631</v>
      </c>
      <c r="G792" s="67">
        <f t="shared" si="28"/>
        <v>91572</v>
      </c>
      <c r="H792" s="70"/>
      <c r="K792" s="69"/>
      <c r="L792" s="69"/>
    </row>
    <row r="793" spans="1:12" s="71" customFormat="1" ht="38.25" customHeight="1">
      <c r="A793" s="317" t="s">
        <v>1430</v>
      </c>
      <c r="B793" s="317" t="s">
        <v>1396</v>
      </c>
      <c r="C793" s="96"/>
      <c r="D793" s="65">
        <v>1</v>
      </c>
      <c r="E793" s="318">
        <v>7631</v>
      </c>
      <c r="F793" s="67">
        <f t="shared" si="27"/>
        <v>7631</v>
      </c>
      <c r="G793" s="67">
        <f t="shared" si="28"/>
        <v>91572</v>
      </c>
      <c r="H793" s="70"/>
      <c r="K793" s="69"/>
      <c r="L793" s="69"/>
    </row>
    <row r="794" spans="1:12" s="71" customFormat="1" ht="38.25" customHeight="1">
      <c r="A794" s="317" t="s">
        <v>1430</v>
      </c>
      <c r="B794" s="317" t="s">
        <v>1396</v>
      </c>
      <c r="C794" s="96"/>
      <c r="D794" s="65">
        <v>1</v>
      </c>
      <c r="E794" s="318">
        <v>7631</v>
      </c>
      <c r="F794" s="67">
        <f t="shared" si="27"/>
        <v>7631</v>
      </c>
      <c r="G794" s="67">
        <f t="shared" si="28"/>
        <v>91572</v>
      </c>
      <c r="H794" s="70"/>
      <c r="K794" s="69"/>
      <c r="L794" s="69"/>
    </row>
    <row r="795" spans="1:12" s="71" customFormat="1" ht="38.25" customHeight="1">
      <c r="A795" s="317" t="s">
        <v>1430</v>
      </c>
      <c r="B795" s="317" t="s">
        <v>1396</v>
      </c>
      <c r="C795" s="96"/>
      <c r="D795" s="65">
        <v>1</v>
      </c>
      <c r="E795" s="318">
        <v>7631</v>
      </c>
      <c r="F795" s="67">
        <f t="shared" si="27"/>
        <v>7631</v>
      </c>
      <c r="G795" s="67">
        <f t="shared" si="28"/>
        <v>91572</v>
      </c>
      <c r="H795" s="70"/>
      <c r="K795" s="69"/>
      <c r="L795" s="69"/>
    </row>
    <row r="796" spans="1:12" s="71" customFormat="1" ht="38.25" customHeight="1">
      <c r="A796" s="317" t="s">
        <v>1430</v>
      </c>
      <c r="B796" s="317" t="s">
        <v>1396</v>
      </c>
      <c r="C796" s="96"/>
      <c r="D796" s="65">
        <v>1</v>
      </c>
      <c r="E796" s="318">
        <v>7631</v>
      </c>
      <c r="F796" s="67">
        <f t="shared" si="27"/>
        <v>7631</v>
      </c>
      <c r="G796" s="67">
        <f t="shared" si="28"/>
        <v>91572</v>
      </c>
      <c r="H796" s="70"/>
      <c r="K796" s="69"/>
      <c r="L796" s="69"/>
    </row>
    <row r="797" spans="1:12" s="71" customFormat="1" ht="38.25" customHeight="1">
      <c r="A797" s="317" t="s">
        <v>1430</v>
      </c>
      <c r="B797" s="317" t="s">
        <v>1396</v>
      </c>
      <c r="C797" s="96"/>
      <c r="D797" s="65">
        <v>1</v>
      </c>
      <c r="E797" s="318">
        <v>7631</v>
      </c>
      <c r="F797" s="67">
        <f t="shared" si="27"/>
        <v>7631</v>
      </c>
      <c r="G797" s="67">
        <f t="shared" si="28"/>
        <v>91572</v>
      </c>
      <c r="H797" s="70"/>
      <c r="K797" s="69"/>
      <c r="L797" s="69"/>
    </row>
    <row r="798" spans="1:12" s="71" customFormat="1" ht="38.25" customHeight="1">
      <c r="A798" s="317" t="s">
        <v>1430</v>
      </c>
      <c r="B798" s="317" t="s">
        <v>1396</v>
      </c>
      <c r="C798" s="96"/>
      <c r="D798" s="65">
        <v>1</v>
      </c>
      <c r="E798" s="318">
        <v>7631</v>
      </c>
      <c r="F798" s="67">
        <f t="shared" si="27"/>
        <v>7631</v>
      </c>
      <c r="G798" s="67">
        <f t="shared" si="28"/>
        <v>91572</v>
      </c>
      <c r="H798" s="70"/>
      <c r="K798" s="69"/>
      <c r="L798" s="69"/>
    </row>
    <row r="799" spans="1:12" s="71" customFormat="1" ht="38.25" customHeight="1">
      <c r="A799" s="317" t="s">
        <v>1430</v>
      </c>
      <c r="B799" s="317" t="s">
        <v>1396</v>
      </c>
      <c r="C799" s="96"/>
      <c r="D799" s="65">
        <v>1</v>
      </c>
      <c r="E799" s="318">
        <v>7631</v>
      </c>
      <c r="F799" s="67">
        <f t="shared" si="27"/>
        <v>7631</v>
      </c>
      <c r="G799" s="67">
        <f t="shared" si="28"/>
        <v>91572</v>
      </c>
      <c r="H799" s="70"/>
      <c r="K799" s="69"/>
      <c r="L799" s="69"/>
    </row>
    <row r="800" spans="1:12" s="71" customFormat="1" ht="38.25" customHeight="1">
      <c r="A800" s="317" t="s">
        <v>1430</v>
      </c>
      <c r="B800" s="317" t="s">
        <v>1396</v>
      </c>
      <c r="C800" s="96"/>
      <c r="D800" s="65">
        <v>1</v>
      </c>
      <c r="E800" s="318">
        <v>7631</v>
      </c>
      <c r="F800" s="67">
        <f t="shared" si="27"/>
        <v>7631</v>
      </c>
      <c r="G800" s="67">
        <f t="shared" si="28"/>
        <v>91572</v>
      </c>
      <c r="H800" s="70"/>
      <c r="K800" s="69"/>
      <c r="L800" s="69"/>
    </row>
    <row r="801" spans="1:12" s="71" customFormat="1" ht="38.25" customHeight="1">
      <c r="A801" s="317" t="s">
        <v>1430</v>
      </c>
      <c r="B801" s="317" t="s">
        <v>1396</v>
      </c>
      <c r="C801" s="96"/>
      <c r="D801" s="65">
        <v>1</v>
      </c>
      <c r="E801" s="318">
        <v>7631</v>
      </c>
      <c r="F801" s="67">
        <f t="shared" si="27"/>
        <v>7631</v>
      </c>
      <c r="G801" s="67">
        <f t="shared" si="28"/>
        <v>91572</v>
      </c>
      <c r="H801" s="70"/>
      <c r="K801" s="69"/>
      <c r="L801" s="69"/>
    </row>
    <row r="802" spans="1:12" s="71" customFormat="1" ht="38.25" customHeight="1">
      <c r="A802" s="317" t="s">
        <v>1430</v>
      </c>
      <c r="B802" s="317" t="s">
        <v>1396</v>
      </c>
      <c r="C802" s="96"/>
      <c r="D802" s="65">
        <v>1</v>
      </c>
      <c r="E802" s="318">
        <v>7631</v>
      </c>
      <c r="F802" s="67">
        <f t="shared" si="27"/>
        <v>7631</v>
      </c>
      <c r="G802" s="67">
        <f t="shared" si="28"/>
        <v>91572</v>
      </c>
      <c r="H802" s="70"/>
      <c r="K802" s="69"/>
      <c r="L802" s="69"/>
    </row>
    <row r="803" spans="1:12" s="71" customFormat="1" ht="38.25" customHeight="1">
      <c r="A803" s="317" t="s">
        <v>1431</v>
      </c>
      <c r="B803" s="317" t="s">
        <v>1396</v>
      </c>
      <c r="C803" s="96"/>
      <c r="D803" s="65">
        <v>1</v>
      </c>
      <c r="E803" s="318">
        <v>10772</v>
      </c>
      <c r="F803" s="67">
        <f t="shared" si="27"/>
        <v>10772</v>
      </c>
      <c r="G803" s="67">
        <f t="shared" si="28"/>
        <v>129264</v>
      </c>
      <c r="H803" s="70"/>
      <c r="K803" s="69"/>
      <c r="L803" s="69"/>
    </row>
    <row r="804" spans="1:12" s="71" customFormat="1" ht="38.25" customHeight="1">
      <c r="A804" s="317" t="s">
        <v>1431</v>
      </c>
      <c r="B804" s="317" t="s">
        <v>1396</v>
      </c>
      <c r="C804" s="96"/>
      <c r="D804" s="65">
        <v>1</v>
      </c>
      <c r="E804" s="318">
        <v>10772</v>
      </c>
      <c r="F804" s="67">
        <f t="shared" si="27"/>
        <v>10772</v>
      </c>
      <c r="G804" s="67">
        <f t="shared" si="28"/>
        <v>129264</v>
      </c>
      <c r="H804" s="70"/>
      <c r="K804" s="69"/>
      <c r="L804" s="69"/>
    </row>
    <row r="805" spans="1:12" s="71" customFormat="1" ht="38.25" customHeight="1">
      <c r="A805" s="317" t="s">
        <v>1431</v>
      </c>
      <c r="B805" s="317" t="s">
        <v>1396</v>
      </c>
      <c r="C805" s="96"/>
      <c r="D805" s="65">
        <v>1</v>
      </c>
      <c r="E805" s="318">
        <v>10772</v>
      </c>
      <c r="F805" s="67">
        <f t="shared" si="27"/>
        <v>10772</v>
      </c>
      <c r="G805" s="67">
        <f t="shared" si="28"/>
        <v>129264</v>
      </c>
      <c r="H805" s="70"/>
      <c r="K805" s="69"/>
      <c r="L805" s="69"/>
    </row>
    <row r="806" spans="1:12" s="71" customFormat="1" ht="38.25" customHeight="1">
      <c r="A806" s="317" t="s">
        <v>1431</v>
      </c>
      <c r="B806" s="317" t="s">
        <v>1396</v>
      </c>
      <c r="C806" s="96"/>
      <c r="D806" s="65">
        <v>1</v>
      </c>
      <c r="E806" s="318">
        <v>10772</v>
      </c>
      <c r="F806" s="67">
        <f t="shared" si="27"/>
        <v>10772</v>
      </c>
      <c r="G806" s="67">
        <f t="shared" si="28"/>
        <v>129264</v>
      </c>
      <c r="H806" s="70"/>
      <c r="K806" s="69"/>
      <c r="L806" s="69"/>
    </row>
    <row r="807" spans="1:12" s="71" customFormat="1" ht="38.25" customHeight="1">
      <c r="A807" s="317" t="s">
        <v>1431</v>
      </c>
      <c r="B807" s="317" t="s">
        <v>1396</v>
      </c>
      <c r="C807" s="96"/>
      <c r="D807" s="65">
        <v>1</v>
      </c>
      <c r="E807" s="318">
        <v>10772</v>
      </c>
      <c r="F807" s="67">
        <f t="shared" si="27"/>
        <v>10772</v>
      </c>
      <c r="G807" s="67">
        <f t="shared" si="28"/>
        <v>129264</v>
      </c>
      <c r="H807" s="70"/>
      <c r="K807" s="69"/>
      <c r="L807" s="69"/>
    </row>
    <row r="808" spans="1:12" s="71" customFormat="1" ht="38.25" customHeight="1">
      <c r="A808" s="317" t="s">
        <v>1431</v>
      </c>
      <c r="B808" s="317" t="s">
        <v>1396</v>
      </c>
      <c r="C808" s="96"/>
      <c r="D808" s="65">
        <v>1</v>
      </c>
      <c r="E808" s="318">
        <v>10772</v>
      </c>
      <c r="F808" s="67">
        <f t="shared" si="27"/>
        <v>10772</v>
      </c>
      <c r="G808" s="67">
        <f t="shared" si="28"/>
        <v>129264</v>
      </c>
      <c r="H808" s="70"/>
      <c r="K808" s="69"/>
      <c r="L808" s="69"/>
    </row>
    <row r="809" spans="1:12" s="71" customFormat="1" ht="38.25" customHeight="1">
      <c r="A809" s="317" t="s">
        <v>1431</v>
      </c>
      <c r="B809" s="317" t="s">
        <v>1396</v>
      </c>
      <c r="C809" s="96"/>
      <c r="D809" s="65">
        <v>1</v>
      </c>
      <c r="E809" s="318">
        <v>10772</v>
      </c>
      <c r="F809" s="67">
        <f t="shared" si="27"/>
        <v>10772</v>
      </c>
      <c r="G809" s="67">
        <f t="shared" si="28"/>
        <v>129264</v>
      </c>
      <c r="H809" s="70"/>
      <c r="K809" s="69"/>
      <c r="L809" s="69"/>
    </row>
    <row r="810" spans="1:12" s="71" customFormat="1" ht="38.25" customHeight="1">
      <c r="A810" s="317" t="s">
        <v>1431</v>
      </c>
      <c r="B810" s="317" t="s">
        <v>1396</v>
      </c>
      <c r="C810" s="96"/>
      <c r="D810" s="65">
        <v>1</v>
      </c>
      <c r="E810" s="318">
        <v>10772</v>
      </c>
      <c r="F810" s="67">
        <f t="shared" si="27"/>
        <v>10772</v>
      </c>
      <c r="G810" s="67">
        <f t="shared" si="28"/>
        <v>129264</v>
      </c>
      <c r="H810" s="70"/>
      <c r="K810" s="69"/>
      <c r="L810" s="69"/>
    </row>
    <row r="811" spans="1:12" s="71" customFormat="1" ht="38.25" customHeight="1">
      <c r="A811" s="317" t="s">
        <v>1431</v>
      </c>
      <c r="B811" s="317" t="s">
        <v>1396</v>
      </c>
      <c r="C811" s="96"/>
      <c r="D811" s="65">
        <v>1</v>
      </c>
      <c r="E811" s="318">
        <v>10772</v>
      </c>
      <c r="F811" s="67">
        <f t="shared" si="27"/>
        <v>10772</v>
      </c>
      <c r="G811" s="67">
        <f t="shared" si="28"/>
        <v>129264</v>
      </c>
      <c r="H811" s="70"/>
      <c r="K811" s="69"/>
      <c r="L811" s="69"/>
    </row>
    <row r="812" spans="1:12" s="71" customFormat="1" ht="38.25" customHeight="1">
      <c r="A812" s="317" t="s">
        <v>1431</v>
      </c>
      <c r="B812" s="317" t="s">
        <v>1396</v>
      </c>
      <c r="C812" s="96"/>
      <c r="D812" s="65">
        <v>1</v>
      </c>
      <c r="E812" s="318">
        <v>10772</v>
      </c>
      <c r="F812" s="67">
        <f t="shared" si="27"/>
        <v>10772</v>
      </c>
      <c r="G812" s="67">
        <f t="shared" si="28"/>
        <v>129264</v>
      </c>
      <c r="H812" s="70"/>
      <c r="K812" s="69"/>
      <c r="L812" s="69"/>
    </row>
    <row r="813" spans="1:12" s="71" customFormat="1" ht="38.25" customHeight="1">
      <c r="A813" s="317" t="s">
        <v>1431</v>
      </c>
      <c r="B813" s="317" t="s">
        <v>1396</v>
      </c>
      <c r="C813" s="96"/>
      <c r="D813" s="65">
        <v>1</v>
      </c>
      <c r="E813" s="318">
        <v>10772</v>
      </c>
      <c r="F813" s="67">
        <f t="shared" si="27"/>
        <v>10772</v>
      </c>
      <c r="G813" s="67">
        <f t="shared" si="28"/>
        <v>129264</v>
      </c>
      <c r="H813" s="70"/>
      <c r="K813" s="69"/>
      <c r="L813" s="69"/>
    </row>
    <row r="814" spans="1:12" s="71" customFormat="1" ht="38.25" customHeight="1">
      <c r="A814" s="317" t="s">
        <v>1432</v>
      </c>
      <c r="B814" s="317" t="s">
        <v>1396</v>
      </c>
      <c r="C814" s="96"/>
      <c r="D814" s="65">
        <v>1</v>
      </c>
      <c r="E814" s="318">
        <v>12927</v>
      </c>
      <c r="F814" s="67">
        <f t="shared" si="27"/>
        <v>12927</v>
      </c>
      <c r="G814" s="67">
        <f t="shared" si="28"/>
        <v>155124</v>
      </c>
      <c r="H814" s="70"/>
      <c r="K814" s="69"/>
      <c r="L814" s="69"/>
    </row>
    <row r="815" spans="1:12" s="71" customFormat="1" ht="38.25" customHeight="1">
      <c r="A815" s="317" t="s">
        <v>1432</v>
      </c>
      <c r="B815" s="317" t="s">
        <v>1396</v>
      </c>
      <c r="C815" s="96"/>
      <c r="D815" s="65">
        <v>1</v>
      </c>
      <c r="E815" s="318">
        <v>12927</v>
      </c>
      <c r="F815" s="67">
        <f t="shared" si="27"/>
        <v>12927</v>
      </c>
      <c r="G815" s="67">
        <f t="shared" si="28"/>
        <v>155124</v>
      </c>
      <c r="H815" s="70"/>
      <c r="K815" s="69"/>
      <c r="L815" s="69"/>
    </row>
    <row r="816" spans="1:12" s="71" customFormat="1" ht="38.25" customHeight="1">
      <c r="A816" s="317" t="s">
        <v>1432</v>
      </c>
      <c r="B816" s="317" t="s">
        <v>1396</v>
      </c>
      <c r="C816" s="96"/>
      <c r="D816" s="65">
        <v>1</v>
      </c>
      <c r="E816" s="318">
        <v>12927</v>
      </c>
      <c r="F816" s="67">
        <f t="shared" si="27"/>
        <v>12927</v>
      </c>
      <c r="G816" s="67">
        <f t="shared" si="28"/>
        <v>155124</v>
      </c>
      <c r="H816" s="70"/>
      <c r="K816" s="69"/>
      <c r="L816" s="69"/>
    </row>
    <row r="817" spans="1:12" s="71" customFormat="1" ht="38.25" customHeight="1">
      <c r="A817" s="317" t="s">
        <v>1433</v>
      </c>
      <c r="B817" s="317" t="s">
        <v>1396</v>
      </c>
      <c r="C817" s="96"/>
      <c r="D817" s="65">
        <v>1</v>
      </c>
      <c r="E817" s="318">
        <v>9067</v>
      </c>
      <c r="F817" s="67">
        <f t="shared" si="27"/>
        <v>9067</v>
      </c>
      <c r="G817" s="67">
        <f t="shared" si="28"/>
        <v>108804</v>
      </c>
      <c r="H817" s="70"/>
      <c r="K817" s="69"/>
      <c r="L817" s="69"/>
    </row>
    <row r="818" spans="1:12" s="71" customFormat="1" ht="38.25" customHeight="1">
      <c r="A818" s="317" t="s">
        <v>1433</v>
      </c>
      <c r="B818" s="317" t="s">
        <v>1396</v>
      </c>
      <c r="C818" s="96"/>
      <c r="D818" s="65">
        <v>1</v>
      </c>
      <c r="E818" s="318">
        <v>9067</v>
      </c>
      <c r="F818" s="67">
        <f t="shared" si="27"/>
        <v>9067</v>
      </c>
      <c r="G818" s="67">
        <f t="shared" si="28"/>
        <v>108804</v>
      </c>
      <c r="H818" s="70"/>
      <c r="K818" s="69"/>
      <c r="L818" s="69"/>
    </row>
    <row r="819" spans="1:12" s="71" customFormat="1" ht="38.25" customHeight="1">
      <c r="A819" s="317" t="s">
        <v>1433</v>
      </c>
      <c r="B819" s="317" t="s">
        <v>1396</v>
      </c>
      <c r="C819" s="96"/>
      <c r="D819" s="65">
        <v>1</v>
      </c>
      <c r="E819" s="318">
        <v>9067</v>
      </c>
      <c r="F819" s="67">
        <f t="shared" si="27"/>
        <v>9067</v>
      </c>
      <c r="G819" s="67">
        <f t="shared" si="28"/>
        <v>108804</v>
      </c>
      <c r="H819" s="70"/>
      <c r="K819" s="69"/>
      <c r="L819" s="69"/>
    </row>
    <row r="820" spans="1:12" s="71" customFormat="1" ht="38.25" customHeight="1">
      <c r="A820" s="317" t="s">
        <v>1433</v>
      </c>
      <c r="B820" s="317" t="s">
        <v>1396</v>
      </c>
      <c r="C820" s="96"/>
      <c r="D820" s="65">
        <v>1</v>
      </c>
      <c r="E820" s="318">
        <v>9067</v>
      </c>
      <c r="F820" s="67">
        <f t="shared" si="27"/>
        <v>9067</v>
      </c>
      <c r="G820" s="67">
        <f t="shared" si="28"/>
        <v>108804</v>
      </c>
      <c r="H820" s="70"/>
      <c r="K820" s="69"/>
      <c r="L820" s="69"/>
    </row>
    <row r="821" spans="1:12" s="71" customFormat="1" ht="38.25" customHeight="1">
      <c r="A821" s="317" t="s">
        <v>1433</v>
      </c>
      <c r="B821" s="317" t="s">
        <v>1396</v>
      </c>
      <c r="C821" s="96"/>
      <c r="D821" s="65">
        <v>1</v>
      </c>
      <c r="E821" s="318">
        <v>9067</v>
      </c>
      <c r="F821" s="67">
        <f t="shared" si="27"/>
        <v>9067</v>
      </c>
      <c r="G821" s="67">
        <f t="shared" si="28"/>
        <v>108804</v>
      </c>
      <c r="H821" s="70"/>
      <c r="K821" s="69"/>
      <c r="L821" s="69"/>
    </row>
    <row r="822" spans="1:12" s="71" customFormat="1" ht="38.25" customHeight="1">
      <c r="A822" s="317" t="s">
        <v>1433</v>
      </c>
      <c r="B822" s="317" t="s">
        <v>1396</v>
      </c>
      <c r="C822" s="96"/>
      <c r="D822" s="65">
        <v>1</v>
      </c>
      <c r="E822" s="318">
        <v>9067</v>
      </c>
      <c r="F822" s="67">
        <f t="shared" si="27"/>
        <v>9067</v>
      </c>
      <c r="G822" s="67">
        <f t="shared" si="28"/>
        <v>108804</v>
      </c>
      <c r="H822" s="70"/>
      <c r="K822" s="69"/>
      <c r="L822" s="69"/>
    </row>
    <row r="823" spans="1:12" s="71" customFormat="1" ht="38.25" customHeight="1">
      <c r="A823" s="317" t="s">
        <v>1433</v>
      </c>
      <c r="B823" s="317" t="s">
        <v>1396</v>
      </c>
      <c r="C823" s="96"/>
      <c r="D823" s="65">
        <v>1</v>
      </c>
      <c r="E823" s="318">
        <v>9067</v>
      </c>
      <c r="F823" s="67">
        <f t="shared" ref="F823:F877" si="29">D823*E823</f>
        <v>9067</v>
      </c>
      <c r="G823" s="67">
        <f t="shared" ref="G823:G877" si="30">F823*12</f>
        <v>108804</v>
      </c>
      <c r="H823" s="70"/>
      <c r="K823" s="69"/>
      <c r="L823" s="69"/>
    </row>
    <row r="824" spans="1:12" s="71" customFormat="1" ht="38.25" customHeight="1">
      <c r="A824" s="317" t="s">
        <v>1433</v>
      </c>
      <c r="B824" s="317" t="s">
        <v>1396</v>
      </c>
      <c r="C824" s="96"/>
      <c r="D824" s="65">
        <v>1</v>
      </c>
      <c r="E824" s="318">
        <v>9067</v>
      </c>
      <c r="F824" s="67">
        <f t="shared" si="29"/>
        <v>9067</v>
      </c>
      <c r="G824" s="67">
        <f t="shared" si="30"/>
        <v>108804</v>
      </c>
      <c r="H824" s="70"/>
      <c r="K824" s="69"/>
      <c r="L824" s="69"/>
    </row>
    <row r="825" spans="1:12" s="71" customFormat="1" ht="38.25" customHeight="1">
      <c r="A825" s="317" t="s">
        <v>1433</v>
      </c>
      <c r="B825" s="317" t="s">
        <v>1396</v>
      </c>
      <c r="C825" s="96"/>
      <c r="D825" s="65">
        <v>1</v>
      </c>
      <c r="E825" s="318">
        <v>9067</v>
      </c>
      <c r="F825" s="67">
        <f t="shared" si="29"/>
        <v>9067</v>
      </c>
      <c r="G825" s="67">
        <f t="shared" si="30"/>
        <v>108804</v>
      </c>
      <c r="H825" s="70"/>
      <c r="K825" s="69"/>
      <c r="L825" s="69"/>
    </row>
    <row r="826" spans="1:12" s="71" customFormat="1" ht="38.25" customHeight="1">
      <c r="A826" s="317" t="s">
        <v>1433</v>
      </c>
      <c r="B826" s="317" t="s">
        <v>1396</v>
      </c>
      <c r="C826" s="96"/>
      <c r="D826" s="65">
        <v>1</v>
      </c>
      <c r="E826" s="318">
        <v>9067</v>
      </c>
      <c r="F826" s="67">
        <f t="shared" si="29"/>
        <v>9067</v>
      </c>
      <c r="G826" s="67">
        <f t="shared" si="30"/>
        <v>108804</v>
      </c>
      <c r="H826" s="70"/>
      <c r="K826" s="69"/>
      <c r="L826" s="69"/>
    </row>
    <row r="827" spans="1:12" s="71" customFormat="1" ht="38.25" customHeight="1">
      <c r="A827" s="317" t="s">
        <v>1433</v>
      </c>
      <c r="B827" s="317" t="s">
        <v>1396</v>
      </c>
      <c r="C827" s="96"/>
      <c r="D827" s="65">
        <v>1</v>
      </c>
      <c r="E827" s="318">
        <v>9067</v>
      </c>
      <c r="F827" s="67">
        <f t="shared" si="29"/>
        <v>9067</v>
      </c>
      <c r="G827" s="67">
        <f t="shared" si="30"/>
        <v>108804</v>
      </c>
      <c r="H827" s="70"/>
      <c r="K827" s="69"/>
      <c r="L827" s="69"/>
    </row>
    <row r="828" spans="1:12" s="71" customFormat="1" ht="38.25" customHeight="1">
      <c r="A828" s="317" t="s">
        <v>1433</v>
      </c>
      <c r="B828" s="317" t="s">
        <v>1396</v>
      </c>
      <c r="C828" s="96"/>
      <c r="D828" s="65">
        <v>1</v>
      </c>
      <c r="E828" s="318">
        <v>9067</v>
      </c>
      <c r="F828" s="67">
        <f t="shared" si="29"/>
        <v>9067</v>
      </c>
      <c r="G828" s="67">
        <f t="shared" si="30"/>
        <v>108804</v>
      </c>
      <c r="H828" s="70"/>
      <c r="K828" s="69"/>
      <c r="L828" s="69"/>
    </row>
    <row r="829" spans="1:12" s="71" customFormat="1" ht="38.25" customHeight="1">
      <c r="A829" s="317" t="s">
        <v>1433</v>
      </c>
      <c r="B829" s="317" t="s">
        <v>1396</v>
      </c>
      <c r="C829" s="96"/>
      <c r="D829" s="65">
        <v>1</v>
      </c>
      <c r="E829" s="318">
        <v>9067</v>
      </c>
      <c r="F829" s="67">
        <f t="shared" si="29"/>
        <v>9067</v>
      </c>
      <c r="G829" s="67">
        <f t="shared" si="30"/>
        <v>108804</v>
      </c>
      <c r="H829" s="70"/>
      <c r="K829" s="69"/>
      <c r="L829" s="69"/>
    </row>
    <row r="830" spans="1:12" s="71" customFormat="1" ht="38.25" customHeight="1">
      <c r="A830" s="317" t="s">
        <v>1433</v>
      </c>
      <c r="B830" s="317" t="s">
        <v>1396</v>
      </c>
      <c r="C830" s="96"/>
      <c r="D830" s="65">
        <v>1</v>
      </c>
      <c r="E830" s="318">
        <v>9067</v>
      </c>
      <c r="F830" s="67">
        <f t="shared" si="29"/>
        <v>9067</v>
      </c>
      <c r="G830" s="67">
        <f t="shared" si="30"/>
        <v>108804</v>
      </c>
      <c r="H830" s="70"/>
      <c r="K830" s="69"/>
      <c r="L830" s="69"/>
    </row>
    <row r="831" spans="1:12" s="71" customFormat="1" ht="38.25" customHeight="1">
      <c r="A831" s="317" t="s">
        <v>1433</v>
      </c>
      <c r="B831" s="317" t="s">
        <v>1396</v>
      </c>
      <c r="C831" s="96"/>
      <c r="D831" s="65">
        <v>1</v>
      </c>
      <c r="E831" s="318">
        <v>9067</v>
      </c>
      <c r="F831" s="67">
        <f t="shared" si="29"/>
        <v>9067</v>
      </c>
      <c r="G831" s="67">
        <f t="shared" si="30"/>
        <v>108804</v>
      </c>
      <c r="H831" s="70"/>
      <c r="K831" s="69"/>
      <c r="L831" s="69"/>
    </row>
    <row r="832" spans="1:12" s="71" customFormat="1" ht="38.25" customHeight="1">
      <c r="A832" s="317" t="s">
        <v>1433</v>
      </c>
      <c r="B832" s="317" t="s">
        <v>1396</v>
      </c>
      <c r="C832" s="96"/>
      <c r="D832" s="65">
        <v>1</v>
      </c>
      <c r="E832" s="318">
        <v>9067</v>
      </c>
      <c r="F832" s="67">
        <f t="shared" si="29"/>
        <v>9067</v>
      </c>
      <c r="G832" s="67">
        <f t="shared" si="30"/>
        <v>108804</v>
      </c>
      <c r="H832" s="70"/>
      <c r="K832" s="69"/>
      <c r="L832" s="69"/>
    </row>
    <row r="833" spans="1:12" s="71" customFormat="1" ht="38.25" customHeight="1">
      <c r="A833" s="317" t="s">
        <v>1433</v>
      </c>
      <c r="B833" s="317" t="s">
        <v>1396</v>
      </c>
      <c r="C833" s="96"/>
      <c r="D833" s="65">
        <v>1</v>
      </c>
      <c r="E833" s="318">
        <v>9067</v>
      </c>
      <c r="F833" s="67">
        <f t="shared" si="29"/>
        <v>9067</v>
      </c>
      <c r="G833" s="67">
        <f t="shared" si="30"/>
        <v>108804</v>
      </c>
      <c r="H833" s="70"/>
      <c r="K833" s="69"/>
      <c r="L833" s="69"/>
    </row>
    <row r="834" spans="1:12" s="71" customFormat="1" ht="38.25" customHeight="1">
      <c r="A834" s="317" t="s">
        <v>1433</v>
      </c>
      <c r="B834" s="317" t="s">
        <v>1396</v>
      </c>
      <c r="C834" s="96"/>
      <c r="D834" s="65">
        <v>1</v>
      </c>
      <c r="E834" s="318">
        <v>9067</v>
      </c>
      <c r="F834" s="67">
        <f t="shared" si="29"/>
        <v>9067</v>
      </c>
      <c r="G834" s="67">
        <f t="shared" si="30"/>
        <v>108804</v>
      </c>
      <c r="H834" s="70"/>
      <c r="K834" s="69"/>
      <c r="L834" s="69"/>
    </row>
    <row r="835" spans="1:12" s="71" customFormat="1" ht="38.25" customHeight="1">
      <c r="A835" s="317" t="s">
        <v>1433</v>
      </c>
      <c r="B835" s="317" t="s">
        <v>1396</v>
      </c>
      <c r="C835" s="96"/>
      <c r="D835" s="65">
        <v>1</v>
      </c>
      <c r="E835" s="318">
        <v>9067</v>
      </c>
      <c r="F835" s="67">
        <f t="shared" si="29"/>
        <v>9067</v>
      </c>
      <c r="G835" s="67">
        <f t="shared" si="30"/>
        <v>108804</v>
      </c>
      <c r="H835" s="70"/>
      <c r="K835" s="69"/>
      <c r="L835" s="69"/>
    </row>
    <row r="836" spans="1:12" s="71" customFormat="1" ht="38.25" customHeight="1">
      <c r="A836" s="317" t="s">
        <v>1433</v>
      </c>
      <c r="B836" s="317" t="s">
        <v>1396</v>
      </c>
      <c r="C836" s="96"/>
      <c r="D836" s="65">
        <v>1</v>
      </c>
      <c r="E836" s="318">
        <v>9067</v>
      </c>
      <c r="F836" s="67">
        <f t="shared" si="29"/>
        <v>9067</v>
      </c>
      <c r="G836" s="67">
        <f t="shared" si="30"/>
        <v>108804</v>
      </c>
      <c r="H836" s="70"/>
      <c r="K836" s="69"/>
      <c r="L836" s="69"/>
    </row>
    <row r="837" spans="1:12" s="71" customFormat="1" ht="38.25" customHeight="1">
      <c r="A837" s="317" t="s">
        <v>1433</v>
      </c>
      <c r="B837" s="317" t="s">
        <v>1396</v>
      </c>
      <c r="C837" s="96"/>
      <c r="D837" s="65">
        <v>1</v>
      </c>
      <c r="E837" s="318">
        <v>9067</v>
      </c>
      <c r="F837" s="67">
        <f t="shared" si="29"/>
        <v>9067</v>
      </c>
      <c r="G837" s="67">
        <f t="shared" si="30"/>
        <v>108804</v>
      </c>
      <c r="H837" s="70"/>
      <c r="K837" s="69"/>
      <c r="L837" s="69"/>
    </row>
    <row r="838" spans="1:12" s="71" customFormat="1" ht="38.25" customHeight="1">
      <c r="A838" s="317" t="s">
        <v>1433</v>
      </c>
      <c r="B838" s="317" t="s">
        <v>1396</v>
      </c>
      <c r="C838" s="96"/>
      <c r="D838" s="65">
        <v>1</v>
      </c>
      <c r="E838" s="318">
        <v>9067</v>
      </c>
      <c r="F838" s="67">
        <f t="shared" si="29"/>
        <v>9067</v>
      </c>
      <c r="G838" s="67">
        <f t="shared" si="30"/>
        <v>108804</v>
      </c>
      <c r="H838" s="70"/>
      <c r="K838" s="69"/>
      <c r="L838" s="69"/>
    </row>
    <row r="839" spans="1:12" s="71" customFormat="1" ht="38.25" customHeight="1">
      <c r="A839" s="317" t="s">
        <v>1433</v>
      </c>
      <c r="B839" s="317" t="s">
        <v>1396</v>
      </c>
      <c r="C839" s="96"/>
      <c r="D839" s="65">
        <v>1</v>
      </c>
      <c r="E839" s="318">
        <v>9067</v>
      </c>
      <c r="F839" s="67">
        <f t="shared" si="29"/>
        <v>9067</v>
      </c>
      <c r="G839" s="67">
        <f t="shared" si="30"/>
        <v>108804</v>
      </c>
      <c r="H839" s="70"/>
      <c r="K839" s="69"/>
      <c r="L839" s="69"/>
    </row>
    <row r="840" spans="1:12" s="71" customFormat="1" ht="38.25" customHeight="1">
      <c r="A840" s="317" t="s">
        <v>1433</v>
      </c>
      <c r="B840" s="317" t="s">
        <v>1396</v>
      </c>
      <c r="C840" s="96"/>
      <c r="D840" s="65">
        <v>1</v>
      </c>
      <c r="E840" s="318">
        <v>9067</v>
      </c>
      <c r="F840" s="67">
        <f t="shared" si="29"/>
        <v>9067</v>
      </c>
      <c r="G840" s="67">
        <f t="shared" si="30"/>
        <v>108804</v>
      </c>
      <c r="H840" s="70"/>
      <c r="K840" s="69"/>
      <c r="L840" s="69"/>
    </row>
    <row r="841" spans="1:12" s="71" customFormat="1" ht="38.25" customHeight="1">
      <c r="A841" s="317" t="s">
        <v>1433</v>
      </c>
      <c r="B841" s="317" t="s">
        <v>1396</v>
      </c>
      <c r="C841" s="96"/>
      <c r="D841" s="65">
        <v>1</v>
      </c>
      <c r="E841" s="318">
        <v>9067</v>
      </c>
      <c r="F841" s="67">
        <f t="shared" si="29"/>
        <v>9067</v>
      </c>
      <c r="G841" s="67">
        <f t="shared" si="30"/>
        <v>108804</v>
      </c>
      <c r="H841" s="70"/>
      <c r="K841" s="69"/>
      <c r="L841" s="69"/>
    </row>
    <row r="842" spans="1:12" s="71" customFormat="1" ht="38.25" customHeight="1">
      <c r="A842" s="317" t="s">
        <v>1433</v>
      </c>
      <c r="B842" s="317" t="s">
        <v>1396</v>
      </c>
      <c r="C842" s="96"/>
      <c r="D842" s="65">
        <v>1</v>
      </c>
      <c r="E842" s="318">
        <v>9067</v>
      </c>
      <c r="F842" s="67">
        <f t="shared" si="29"/>
        <v>9067</v>
      </c>
      <c r="G842" s="67">
        <f t="shared" si="30"/>
        <v>108804</v>
      </c>
      <c r="H842" s="70"/>
      <c r="K842" s="69"/>
      <c r="L842" s="69"/>
    </row>
    <row r="843" spans="1:12" s="71" customFormat="1" ht="38.25" customHeight="1">
      <c r="A843" s="317" t="s">
        <v>1433</v>
      </c>
      <c r="B843" s="317" t="s">
        <v>1396</v>
      </c>
      <c r="C843" s="96"/>
      <c r="D843" s="65">
        <v>1</v>
      </c>
      <c r="E843" s="318">
        <v>9067</v>
      </c>
      <c r="F843" s="67">
        <f t="shared" si="29"/>
        <v>9067</v>
      </c>
      <c r="G843" s="67">
        <f t="shared" si="30"/>
        <v>108804</v>
      </c>
      <c r="H843" s="70"/>
      <c r="K843" s="69"/>
      <c r="L843" s="69"/>
    </row>
    <row r="844" spans="1:12" s="71" customFormat="1" ht="38.25" customHeight="1">
      <c r="A844" s="317" t="s">
        <v>1433</v>
      </c>
      <c r="B844" s="317" t="s">
        <v>1396</v>
      </c>
      <c r="C844" s="96"/>
      <c r="D844" s="65">
        <v>1</v>
      </c>
      <c r="E844" s="318">
        <v>9067</v>
      </c>
      <c r="F844" s="67">
        <f t="shared" si="29"/>
        <v>9067</v>
      </c>
      <c r="G844" s="67">
        <f t="shared" si="30"/>
        <v>108804</v>
      </c>
      <c r="H844" s="70"/>
      <c r="K844" s="69"/>
      <c r="L844" s="69"/>
    </row>
    <row r="845" spans="1:12" s="71" customFormat="1" ht="38.25" customHeight="1">
      <c r="A845" s="317" t="s">
        <v>1433</v>
      </c>
      <c r="B845" s="317" t="s">
        <v>1396</v>
      </c>
      <c r="C845" s="96"/>
      <c r="D845" s="65">
        <v>1</v>
      </c>
      <c r="E845" s="318">
        <v>9067</v>
      </c>
      <c r="F845" s="67">
        <f t="shared" si="29"/>
        <v>9067</v>
      </c>
      <c r="G845" s="67">
        <f t="shared" si="30"/>
        <v>108804</v>
      </c>
      <c r="H845" s="70"/>
      <c r="K845" s="69"/>
      <c r="L845" s="69"/>
    </row>
    <row r="846" spans="1:12" s="71" customFormat="1" ht="38.25" customHeight="1">
      <c r="A846" s="317" t="s">
        <v>1433</v>
      </c>
      <c r="B846" s="317" t="s">
        <v>1396</v>
      </c>
      <c r="C846" s="96"/>
      <c r="D846" s="65">
        <v>1</v>
      </c>
      <c r="E846" s="318">
        <v>9067</v>
      </c>
      <c r="F846" s="67">
        <f t="shared" si="29"/>
        <v>9067</v>
      </c>
      <c r="G846" s="67">
        <f t="shared" si="30"/>
        <v>108804</v>
      </c>
      <c r="H846" s="70"/>
      <c r="K846" s="69"/>
      <c r="L846" s="69"/>
    </row>
    <row r="847" spans="1:12" s="71" customFormat="1" ht="38.25" customHeight="1">
      <c r="A847" s="317" t="s">
        <v>1433</v>
      </c>
      <c r="B847" s="317" t="s">
        <v>1396</v>
      </c>
      <c r="C847" s="96"/>
      <c r="D847" s="65">
        <v>1</v>
      </c>
      <c r="E847" s="318">
        <v>9067</v>
      </c>
      <c r="F847" s="67">
        <f t="shared" si="29"/>
        <v>9067</v>
      </c>
      <c r="G847" s="67">
        <f t="shared" si="30"/>
        <v>108804</v>
      </c>
      <c r="H847" s="70"/>
      <c r="K847" s="69"/>
      <c r="L847" s="69"/>
    </row>
    <row r="848" spans="1:12" s="71" customFormat="1" ht="38.25" customHeight="1">
      <c r="A848" s="317" t="s">
        <v>1433</v>
      </c>
      <c r="B848" s="317" t="s">
        <v>1396</v>
      </c>
      <c r="C848" s="96"/>
      <c r="D848" s="65">
        <v>1</v>
      </c>
      <c r="E848" s="318">
        <v>9067</v>
      </c>
      <c r="F848" s="67">
        <f t="shared" si="29"/>
        <v>9067</v>
      </c>
      <c r="G848" s="67">
        <f t="shared" si="30"/>
        <v>108804</v>
      </c>
      <c r="H848" s="70"/>
      <c r="K848" s="69"/>
      <c r="L848" s="69"/>
    </row>
    <row r="849" spans="1:12" s="71" customFormat="1" ht="38.25" customHeight="1">
      <c r="A849" s="317" t="s">
        <v>1433</v>
      </c>
      <c r="B849" s="317" t="s">
        <v>1396</v>
      </c>
      <c r="C849" s="96"/>
      <c r="D849" s="65">
        <v>1</v>
      </c>
      <c r="E849" s="318">
        <v>9067</v>
      </c>
      <c r="F849" s="67">
        <f t="shared" si="29"/>
        <v>9067</v>
      </c>
      <c r="G849" s="67">
        <f t="shared" si="30"/>
        <v>108804</v>
      </c>
      <c r="H849" s="70"/>
      <c r="K849" s="69"/>
      <c r="L849" s="69"/>
    </row>
    <row r="850" spans="1:12" s="71" customFormat="1" ht="38.25" customHeight="1">
      <c r="A850" s="317" t="s">
        <v>1433</v>
      </c>
      <c r="B850" s="317" t="s">
        <v>1396</v>
      </c>
      <c r="C850" s="96"/>
      <c r="D850" s="65">
        <v>1</v>
      </c>
      <c r="E850" s="318">
        <v>9067</v>
      </c>
      <c r="F850" s="67">
        <f t="shared" si="29"/>
        <v>9067</v>
      </c>
      <c r="G850" s="67">
        <f t="shared" si="30"/>
        <v>108804</v>
      </c>
      <c r="H850" s="70"/>
      <c r="K850" s="69"/>
      <c r="L850" s="69"/>
    </row>
    <row r="851" spans="1:12" s="71" customFormat="1" ht="38.25" customHeight="1">
      <c r="A851" s="317" t="s">
        <v>1433</v>
      </c>
      <c r="B851" s="317" t="s">
        <v>1396</v>
      </c>
      <c r="C851" s="96"/>
      <c r="D851" s="65">
        <v>1</v>
      </c>
      <c r="E851" s="318">
        <v>9067</v>
      </c>
      <c r="F851" s="67">
        <f t="shared" si="29"/>
        <v>9067</v>
      </c>
      <c r="G851" s="67">
        <f t="shared" si="30"/>
        <v>108804</v>
      </c>
      <c r="H851" s="70"/>
      <c r="K851" s="69"/>
      <c r="L851" s="69"/>
    </row>
    <row r="852" spans="1:12" s="71" customFormat="1" ht="38.25" customHeight="1">
      <c r="A852" s="317" t="s">
        <v>1433</v>
      </c>
      <c r="B852" s="317" t="s">
        <v>1396</v>
      </c>
      <c r="C852" s="96"/>
      <c r="D852" s="65">
        <v>1</v>
      </c>
      <c r="E852" s="318">
        <v>9067</v>
      </c>
      <c r="F852" s="67">
        <f t="shared" si="29"/>
        <v>9067</v>
      </c>
      <c r="G852" s="67">
        <f t="shared" si="30"/>
        <v>108804</v>
      </c>
      <c r="H852" s="70"/>
      <c r="K852" s="69"/>
      <c r="L852" s="69"/>
    </row>
    <row r="853" spans="1:12" s="71" customFormat="1" ht="38.25" customHeight="1">
      <c r="A853" s="317" t="s">
        <v>1433</v>
      </c>
      <c r="B853" s="317" t="s">
        <v>1396</v>
      </c>
      <c r="C853" s="96"/>
      <c r="D853" s="65">
        <v>1</v>
      </c>
      <c r="E853" s="318">
        <v>9067</v>
      </c>
      <c r="F853" s="67">
        <f t="shared" si="29"/>
        <v>9067</v>
      </c>
      <c r="G853" s="67">
        <f t="shared" si="30"/>
        <v>108804</v>
      </c>
      <c r="H853" s="70"/>
      <c r="K853" s="69"/>
      <c r="L853" s="69"/>
    </row>
    <row r="854" spans="1:12" s="71" customFormat="1" ht="38.25" customHeight="1">
      <c r="A854" s="317" t="s">
        <v>1433</v>
      </c>
      <c r="B854" s="317" t="s">
        <v>1396</v>
      </c>
      <c r="C854" s="96"/>
      <c r="D854" s="65">
        <v>1</v>
      </c>
      <c r="E854" s="318">
        <v>9067</v>
      </c>
      <c r="F854" s="67">
        <f t="shared" si="29"/>
        <v>9067</v>
      </c>
      <c r="G854" s="67">
        <f t="shared" si="30"/>
        <v>108804</v>
      </c>
      <c r="H854" s="70"/>
      <c r="K854" s="69"/>
      <c r="L854" s="69"/>
    </row>
    <row r="855" spans="1:12" s="71" customFormat="1" ht="38.25" customHeight="1">
      <c r="A855" s="317" t="s">
        <v>1433</v>
      </c>
      <c r="B855" s="317" t="s">
        <v>1396</v>
      </c>
      <c r="C855" s="96"/>
      <c r="D855" s="65">
        <v>1</v>
      </c>
      <c r="E855" s="318">
        <v>9067</v>
      </c>
      <c r="F855" s="67">
        <f t="shared" si="29"/>
        <v>9067</v>
      </c>
      <c r="G855" s="67">
        <f t="shared" si="30"/>
        <v>108804</v>
      </c>
      <c r="H855" s="70"/>
      <c r="K855" s="69"/>
      <c r="L855" s="69"/>
    </row>
    <row r="856" spans="1:12" s="71" customFormat="1" ht="38.25" customHeight="1">
      <c r="A856" s="317" t="s">
        <v>1433</v>
      </c>
      <c r="B856" s="317" t="s">
        <v>1396</v>
      </c>
      <c r="C856" s="96"/>
      <c r="D856" s="65">
        <v>1</v>
      </c>
      <c r="E856" s="318">
        <v>9067</v>
      </c>
      <c r="F856" s="67">
        <f t="shared" si="29"/>
        <v>9067</v>
      </c>
      <c r="G856" s="67">
        <f t="shared" si="30"/>
        <v>108804</v>
      </c>
      <c r="H856" s="70"/>
      <c r="K856" s="69"/>
      <c r="L856" s="69"/>
    </row>
    <row r="857" spans="1:12" s="71" customFormat="1" ht="38.25" customHeight="1">
      <c r="A857" s="317" t="s">
        <v>1433</v>
      </c>
      <c r="B857" s="317" t="s">
        <v>1396</v>
      </c>
      <c r="C857" s="96"/>
      <c r="D857" s="65">
        <v>1</v>
      </c>
      <c r="E857" s="318">
        <v>9067</v>
      </c>
      <c r="F857" s="67">
        <f t="shared" si="29"/>
        <v>9067</v>
      </c>
      <c r="G857" s="67">
        <f t="shared" si="30"/>
        <v>108804</v>
      </c>
      <c r="H857" s="70"/>
      <c r="K857" s="69"/>
      <c r="L857" s="69"/>
    </row>
    <row r="858" spans="1:12" s="71" customFormat="1" ht="38.25" customHeight="1">
      <c r="A858" s="317" t="s">
        <v>1433</v>
      </c>
      <c r="B858" s="317" t="s">
        <v>1396</v>
      </c>
      <c r="C858" s="96"/>
      <c r="D858" s="65">
        <v>1</v>
      </c>
      <c r="E858" s="318">
        <v>9067</v>
      </c>
      <c r="F858" s="67">
        <f t="shared" si="29"/>
        <v>9067</v>
      </c>
      <c r="G858" s="67">
        <f t="shared" si="30"/>
        <v>108804</v>
      </c>
      <c r="H858" s="70"/>
      <c r="K858" s="69"/>
      <c r="L858" s="69"/>
    </row>
    <row r="859" spans="1:12" s="71" customFormat="1" ht="38.25" customHeight="1">
      <c r="A859" s="317" t="s">
        <v>1433</v>
      </c>
      <c r="B859" s="317" t="s">
        <v>1396</v>
      </c>
      <c r="C859" s="96"/>
      <c r="D859" s="65">
        <v>1</v>
      </c>
      <c r="E859" s="318">
        <v>9067</v>
      </c>
      <c r="F859" s="67">
        <f t="shared" si="29"/>
        <v>9067</v>
      </c>
      <c r="G859" s="67">
        <f t="shared" si="30"/>
        <v>108804</v>
      </c>
      <c r="H859" s="70"/>
      <c r="K859" s="69"/>
      <c r="L859" s="69"/>
    </row>
    <row r="860" spans="1:12" s="71" customFormat="1" ht="38.25" customHeight="1">
      <c r="A860" s="317" t="s">
        <v>1433</v>
      </c>
      <c r="B860" s="317" t="s">
        <v>1396</v>
      </c>
      <c r="C860" s="96"/>
      <c r="D860" s="65">
        <v>1</v>
      </c>
      <c r="E860" s="318">
        <v>9067</v>
      </c>
      <c r="F860" s="67">
        <f t="shared" si="29"/>
        <v>9067</v>
      </c>
      <c r="G860" s="67">
        <f t="shared" si="30"/>
        <v>108804</v>
      </c>
      <c r="H860" s="70"/>
      <c r="K860" s="69"/>
      <c r="L860" s="69"/>
    </row>
    <row r="861" spans="1:12" s="71" customFormat="1" ht="38.25" customHeight="1">
      <c r="A861" s="317" t="s">
        <v>1433</v>
      </c>
      <c r="B861" s="317" t="s">
        <v>1396</v>
      </c>
      <c r="C861" s="96"/>
      <c r="D861" s="65">
        <v>1</v>
      </c>
      <c r="E861" s="318">
        <v>9067</v>
      </c>
      <c r="F861" s="67">
        <f t="shared" si="29"/>
        <v>9067</v>
      </c>
      <c r="G861" s="67">
        <f t="shared" si="30"/>
        <v>108804</v>
      </c>
      <c r="H861" s="70"/>
      <c r="K861" s="69"/>
      <c r="L861" s="69"/>
    </row>
    <row r="862" spans="1:12" s="71" customFormat="1" ht="38.25" customHeight="1">
      <c r="A862" s="317" t="s">
        <v>1434</v>
      </c>
      <c r="B862" s="317" t="s">
        <v>1396</v>
      </c>
      <c r="C862" s="96"/>
      <c r="D862" s="65">
        <v>1</v>
      </c>
      <c r="E862" s="318">
        <v>8500</v>
      </c>
      <c r="F862" s="67">
        <f t="shared" si="29"/>
        <v>8500</v>
      </c>
      <c r="G862" s="67">
        <f t="shared" si="30"/>
        <v>102000</v>
      </c>
      <c r="H862" s="70"/>
      <c r="K862" s="69"/>
      <c r="L862" s="69"/>
    </row>
    <row r="863" spans="1:12" s="71" customFormat="1" ht="38.25" customHeight="1">
      <c r="A863" s="317" t="s">
        <v>1434</v>
      </c>
      <c r="B863" s="317" t="s">
        <v>1396</v>
      </c>
      <c r="C863" s="96"/>
      <c r="D863" s="65">
        <v>1</v>
      </c>
      <c r="E863" s="318">
        <v>8500</v>
      </c>
      <c r="F863" s="67">
        <f t="shared" si="29"/>
        <v>8500</v>
      </c>
      <c r="G863" s="67">
        <f t="shared" si="30"/>
        <v>102000</v>
      </c>
      <c r="H863" s="70"/>
      <c r="K863" s="69"/>
      <c r="L863" s="69"/>
    </row>
    <row r="864" spans="1:12" s="71" customFormat="1" ht="38.25" customHeight="1">
      <c r="A864" s="317" t="s">
        <v>1434</v>
      </c>
      <c r="B864" s="317" t="s">
        <v>1396</v>
      </c>
      <c r="C864" s="96"/>
      <c r="D864" s="65">
        <v>1</v>
      </c>
      <c r="E864" s="318">
        <v>8500</v>
      </c>
      <c r="F864" s="67">
        <f t="shared" si="29"/>
        <v>8500</v>
      </c>
      <c r="G864" s="67">
        <f t="shared" si="30"/>
        <v>102000</v>
      </c>
      <c r="H864" s="70"/>
      <c r="K864" s="69"/>
      <c r="L864" s="69"/>
    </row>
    <row r="865" spans="1:12" s="71" customFormat="1" ht="38.25" customHeight="1">
      <c r="A865" s="317" t="s">
        <v>1434</v>
      </c>
      <c r="B865" s="317" t="s">
        <v>1396</v>
      </c>
      <c r="C865" s="96"/>
      <c r="D865" s="65">
        <v>1</v>
      </c>
      <c r="E865" s="318">
        <v>8500</v>
      </c>
      <c r="F865" s="67">
        <f t="shared" si="29"/>
        <v>8500</v>
      </c>
      <c r="G865" s="67">
        <f t="shared" si="30"/>
        <v>102000</v>
      </c>
      <c r="H865" s="70"/>
      <c r="K865" s="69"/>
      <c r="L865" s="69"/>
    </row>
    <row r="866" spans="1:12" s="71" customFormat="1" ht="38.25" customHeight="1">
      <c r="A866" s="317" t="s">
        <v>1435</v>
      </c>
      <c r="B866" s="317" t="s">
        <v>1396</v>
      </c>
      <c r="C866" s="96"/>
      <c r="D866" s="65">
        <v>1</v>
      </c>
      <c r="E866" s="318">
        <v>8550</v>
      </c>
      <c r="F866" s="67">
        <f t="shared" si="29"/>
        <v>8550</v>
      </c>
      <c r="G866" s="67">
        <f t="shared" si="30"/>
        <v>102600</v>
      </c>
      <c r="H866" s="70"/>
      <c r="K866" s="69"/>
      <c r="L866" s="69"/>
    </row>
    <row r="867" spans="1:12" s="71" customFormat="1" ht="38.25" customHeight="1">
      <c r="A867" s="317" t="s">
        <v>1435</v>
      </c>
      <c r="B867" s="317" t="s">
        <v>1396</v>
      </c>
      <c r="C867" s="96"/>
      <c r="D867" s="65">
        <v>1</v>
      </c>
      <c r="E867" s="318">
        <v>8550</v>
      </c>
      <c r="F867" s="67">
        <f t="shared" si="29"/>
        <v>8550</v>
      </c>
      <c r="G867" s="67">
        <f t="shared" si="30"/>
        <v>102600</v>
      </c>
      <c r="H867" s="70"/>
      <c r="K867" s="69"/>
      <c r="L867" s="69"/>
    </row>
    <row r="868" spans="1:12" s="71" customFormat="1" ht="38.25" customHeight="1">
      <c r="A868" s="317" t="s">
        <v>1435</v>
      </c>
      <c r="B868" s="317" t="s">
        <v>1396</v>
      </c>
      <c r="C868" s="96"/>
      <c r="D868" s="65">
        <v>1</v>
      </c>
      <c r="E868" s="318">
        <v>8550</v>
      </c>
      <c r="F868" s="67">
        <f t="shared" si="29"/>
        <v>8550</v>
      </c>
      <c r="G868" s="67">
        <f t="shared" si="30"/>
        <v>102600</v>
      </c>
      <c r="H868" s="70"/>
      <c r="K868" s="69"/>
      <c r="L868" s="69"/>
    </row>
    <row r="869" spans="1:12" s="71" customFormat="1" ht="38.25" customHeight="1">
      <c r="A869" s="317" t="s">
        <v>1435</v>
      </c>
      <c r="B869" s="317" t="s">
        <v>1396</v>
      </c>
      <c r="C869" s="96"/>
      <c r="D869" s="65">
        <v>1</v>
      </c>
      <c r="E869" s="318">
        <v>8550</v>
      </c>
      <c r="F869" s="67">
        <f>D869*E869</f>
        <v>8550</v>
      </c>
      <c r="G869" s="67">
        <f>F869*12</f>
        <v>102600</v>
      </c>
      <c r="H869" s="70"/>
      <c r="K869" s="69"/>
      <c r="L869" s="69"/>
    </row>
    <row r="870" spans="1:12" s="71" customFormat="1" ht="38.25" customHeight="1">
      <c r="A870" s="317" t="s">
        <v>1435</v>
      </c>
      <c r="B870" s="317" t="s">
        <v>1396</v>
      </c>
      <c r="C870" s="96"/>
      <c r="D870" s="65">
        <v>1</v>
      </c>
      <c r="E870" s="318">
        <v>8550</v>
      </c>
      <c r="F870" s="67">
        <f t="shared" si="29"/>
        <v>8550</v>
      </c>
      <c r="G870" s="67">
        <f t="shared" si="30"/>
        <v>102600</v>
      </c>
      <c r="H870" s="70"/>
      <c r="K870" s="69"/>
      <c r="L870" s="69"/>
    </row>
    <row r="871" spans="1:12" s="71" customFormat="1" ht="38.25" customHeight="1">
      <c r="A871" s="317" t="s">
        <v>1435</v>
      </c>
      <c r="B871" s="317" t="s">
        <v>1396</v>
      </c>
      <c r="C871" s="96"/>
      <c r="D871" s="65">
        <v>1</v>
      </c>
      <c r="E871" s="318">
        <v>8550</v>
      </c>
      <c r="F871" s="67">
        <f t="shared" si="29"/>
        <v>8550</v>
      </c>
      <c r="G871" s="67">
        <f t="shared" si="30"/>
        <v>102600</v>
      </c>
      <c r="H871" s="70"/>
      <c r="K871" s="69"/>
      <c r="L871" s="69"/>
    </row>
    <row r="872" spans="1:12" s="71" customFormat="1" ht="38.25" customHeight="1">
      <c r="A872" s="317" t="s">
        <v>1435</v>
      </c>
      <c r="B872" s="317" t="s">
        <v>1396</v>
      </c>
      <c r="C872" s="96"/>
      <c r="D872" s="65">
        <v>1</v>
      </c>
      <c r="E872" s="318">
        <v>8550</v>
      </c>
      <c r="F872" s="67">
        <f t="shared" si="29"/>
        <v>8550</v>
      </c>
      <c r="G872" s="67">
        <f t="shared" si="30"/>
        <v>102600</v>
      </c>
      <c r="H872" s="70"/>
      <c r="K872" s="69"/>
      <c r="L872" s="69"/>
    </row>
    <row r="873" spans="1:12" s="71" customFormat="1" ht="38.25" customHeight="1">
      <c r="A873" s="317" t="s">
        <v>1435</v>
      </c>
      <c r="B873" s="317" t="s">
        <v>1396</v>
      </c>
      <c r="C873" s="96"/>
      <c r="D873" s="65">
        <v>1</v>
      </c>
      <c r="E873" s="318">
        <v>8550</v>
      </c>
      <c r="F873" s="67">
        <f t="shared" si="29"/>
        <v>8550</v>
      </c>
      <c r="G873" s="67">
        <f t="shared" si="30"/>
        <v>102600</v>
      </c>
      <c r="H873" s="70"/>
      <c r="K873" s="69"/>
      <c r="L873" s="69"/>
    </row>
    <row r="874" spans="1:12" s="71" customFormat="1" ht="38.25" customHeight="1">
      <c r="A874" s="317" t="s">
        <v>1435</v>
      </c>
      <c r="B874" s="317" t="s">
        <v>1396</v>
      </c>
      <c r="C874" s="96"/>
      <c r="D874" s="65">
        <v>1</v>
      </c>
      <c r="E874" s="318">
        <v>8550</v>
      </c>
      <c r="F874" s="67">
        <f t="shared" si="29"/>
        <v>8550</v>
      </c>
      <c r="G874" s="67">
        <f t="shared" si="30"/>
        <v>102600</v>
      </c>
      <c r="H874" s="70"/>
      <c r="K874" s="69"/>
      <c r="L874" s="69"/>
    </row>
    <row r="875" spans="1:12" s="71" customFormat="1" ht="38.25" customHeight="1">
      <c r="A875" s="317" t="s">
        <v>1436</v>
      </c>
      <c r="B875" s="317" t="s">
        <v>1396</v>
      </c>
      <c r="C875" s="96"/>
      <c r="D875" s="65">
        <v>1</v>
      </c>
      <c r="E875" s="318">
        <v>15518</v>
      </c>
      <c r="F875" s="67">
        <f t="shared" si="29"/>
        <v>15518</v>
      </c>
      <c r="G875" s="67">
        <f>F875*12+4</f>
        <v>186220</v>
      </c>
      <c r="H875" s="70"/>
      <c r="K875" s="69"/>
      <c r="L875" s="69"/>
    </row>
    <row r="876" spans="1:12" s="71" customFormat="1" ht="38.25" customHeight="1">
      <c r="A876" s="317" t="s">
        <v>1437</v>
      </c>
      <c r="B876" s="317" t="s">
        <v>1396</v>
      </c>
      <c r="C876" s="96"/>
      <c r="D876" s="65">
        <v>1</v>
      </c>
      <c r="E876" s="318">
        <v>15517</v>
      </c>
      <c r="F876" s="67">
        <f t="shared" si="29"/>
        <v>15517</v>
      </c>
      <c r="G876" s="67">
        <f t="shared" si="30"/>
        <v>186204</v>
      </c>
      <c r="H876" s="70"/>
      <c r="K876" s="69"/>
      <c r="L876" s="69"/>
    </row>
    <row r="877" spans="1:12" s="71" customFormat="1" ht="38.25" customHeight="1">
      <c r="A877" s="317" t="s">
        <v>1438</v>
      </c>
      <c r="B877" s="317" t="s">
        <v>1396</v>
      </c>
      <c r="C877" s="96"/>
      <c r="D877" s="65">
        <v>1</v>
      </c>
      <c r="E877" s="318">
        <v>15517</v>
      </c>
      <c r="F877" s="67">
        <f t="shared" si="29"/>
        <v>15517</v>
      </c>
      <c r="G877" s="67">
        <f t="shared" si="30"/>
        <v>186204</v>
      </c>
      <c r="H877" s="70"/>
      <c r="K877" s="69"/>
      <c r="L877" s="69"/>
    </row>
    <row r="878" spans="1:12" s="71" customFormat="1" ht="38.25" customHeight="1">
      <c r="A878" s="317" t="s">
        <v>1369</v>
      </c>
      <c r="B878" s="317" t="s">
        <v>1402</v>
      </c>
      <c r="C878" s="96"/>
      <c r="D878" s="65">
        <v>1</v>
      </c>
      <c r="E878" s="318">
        <v>30029</v>
      </c>
      <c r="F878" s="67">
        <f>D878*E878</f>
        <v>30029</v>
      </c>
      <c r="G878" s="67">
        <f>F878*12</f>
        <v>360348</v>
      </c>
      <c r="H878" s="70"/>
      <c r="K878" s="69"/>
      <c r="L878" s="69"/>
    </row>
    <row r="879" spans="1:12" ht="0.75" customHeight="1">
      <c r="A879" s="72"/>
      <c r="B879" s="73"/>
      <c r="D879" s="75"/>
      <c r="E879" s="76"/>
      <c r="F879" s="77"/>
      <c r="G879" s="77"/>
    </row>
    <row r="880" spans="1:12" s="78" customFormat="1" ht="24.75" customHeight="1" thickBot="1">
      <c r="A880" s="89"/>
      <c r="B880" s="90"/>
      <c r="C880" s="91"/>
      <c r="D880" s="92"/>
      <c r="E880" s="93"/>
      <c r="F880" s="94" t="s">
        <v>613</v>
      </c>
      <c r="G880" s="95">
        <f>SUM(G2:G879)</f>
        <v>87187444</v>
      </c>
      <c r="H880" s="79"/>
      <c r="K880" s="69"/>
      <c r="L880" s="69"/>
    </row>
    <row r="881" spans="1:28" ht="15.75" hidden="1" thickTop="1">
      <c r="A881" s="80"/>
      <c r="B881" s="81"/>
      <c r="D881" s="82"/>
      <c r="E881" s="83"/>
      <c r="F881" s="82"/>
      <c r="G881" s="83"/>
    </row>
    <row r="882" spans="1:28" ht="15.75" hidden="1" thickTop="1">
      <c r="A882" s="80"/>
      <c r="B882" s="81"/>
      <c r="D882" s="82"/>
      <c r="E882" s="83"/>
      <c r="F882" s="82"/>
      <c r="G882" s="82"/>
    </row>
    <row r="883" spans="1:28" s="84" customFormat="1" ht="13.5" hidden="1" thickTop="1">
      <c r="A883" s="80"/>
      <c r="B883" s="81"/>
      <c r="D883" s="82"/>
      <c r="E883" s="83"/>
      <c r="F883" s="82"/>
      <c r="G883" s="82"/>
      <c r="H883" s="68"/>
      <c r="I883" s="69"/>
      <c r="J883" s="69"/>
      <c r="K883" s="69"/>
      <c r="L883" s="69"/>
      <c r="M883" s="69"/>
      <c r="N883" s="69"/>
      <c r="O883" s="69"/>
      <c r="P883" s="69"/>
      <c r="Q883" s="69"/>
      <c r="R883" s="69"/>
      <c r="S883" s="69"/>
      <c r="T883" s="69"/>
      <c r="U883" s="69"/>
      <c r="V883" s="69"/>
      <c r="W883" s="69"/>
      <c r="X883" s="69"/>
      <c r="Y883" s="69"/>
      <c r="Z883" s="69"/>
      <c r="AA883" s="69"/>
      <c r="AB883" s="69"/>
    </row>
    <row r="884" spans="1:28" s="84" customFormat="1" ht="13.5" hidden="1" thickTop="1">
      <c r="A884" s="69"/>
      <c r="B884" s="69"/>
      <c r="E884" s="85"/>
      <c r="H884" s="68"/>
      <c r="I884" s="69"/>
      <c r="J884" s="69"/>
      <c r="K884" s="69"/>
      <c r="L884" s="69"/>
      <c r="M884" s="69"/>
      <c r="N884" s="69"/>
      <c r="O884" s="69"/>
      <c r="P884" s="69"/>
      <c r="Q884" s="69"/>
      <c r="R884" s="69"/>
      <c r="S884" s="69"/>
      <c r="T884" s="69"/>
      <c r="U884" s="69"/>
      <c r="V884" s="69"/>
      <c r="W884" s="69"/>
      <c r="X884" s="69"/>
      <c r="Y884" s="69"/>
      <c r="Z884" s="69"/>
      <c r="AA884" s="69"/>
      <c r="AB884" s="69"/>
    </row>
    <row r="885" spans="1:28" s="84" customFormat="1" ht="13.5" hidden="1" thickTop="1">
      <c r="A885" s="69"/>
      <c r="B885" s="69"/>
      <c r="E885" s="85"/>
      <c r="H885" s="68"/>
      <c r="I885" s="69"/>
      <c r="J885" s="69"/>
      <c r="K885" s="69"/>
      <c r="L885" s="69"/>
      <c r="M885" s="69"/>
      <c r="N885" s="69"/>
      <c r="O885" s="69"/>
      <c r="P885" s="69"/>
      <c r="Q885" s="69"/>
      <c r="R885" s="69"/>
      <c r="S885" s="69"/>
      <c r="T885" s="69"/>
      <c r="U885" s="69"/>
      <c r="V885" s="69"/>
      <c r="W885" s="69"/>
      <c r="X885" s="69"/>
      <c r="Y885" s="69"/>
      <c r="Z885" s="69"/>
      <c r="AA885" s="69"/>
      <c r="AB885" s="69"/>
    </row>
    <row r="886" spans="1:28" s="84" customFormat="1" ht="13.5" hidden="1" thickTop="1">
      <c r="A886" s="69"/>
      <c r="B886" s="69"/>
      <c r="E886" s="85"/>
      <c r="H886" s="68"/>
      <c r="I886" s="69"/>
      <c r="J886" s="69"/>
      <c r="K886" s="69"/>
      <c r="L886" s="69"/>
      <c r="M886" s="69"/>
      <c r="N886" s="69"/>
      <c r="O886" s="69"/>
      <c r="P886" s="69"/>
      <c r="Q886" s="69"/>
      <c r="R886" s="69"/>
      <c r="S886" s="69"/>
      <c r="T886" s="69"/>
      <c r="U886" s="69"/>
      <c r="V886" s="69"/>
      <c r="W886" s="69"/>
      <c r="X886" s="69"/>
      <c r="Y886" s="69"/>
      <c r="Z886" s="69"/>
      <c r="AA886" s="69"/>
      <c r="AB886" s="69"/>
    </row>
    <row r="887" spans="1:28" s="84" customFormat="1" ht="13.5" hidden="1" thickTop="1">
      <c r="A887" s="69"/>
      <c r="B887" s="69"/>
      <c r="E887" s="85"/>
      <c r="H887" s="68"/>
      <c r="I887" s="69"/>
      <c r="J887" s="69"/>
      <c r="K887" s="69"/>
      <c r="L887" s="69"/>
      <c r="M887" s="69"/>
      <c r="N887" s="69"/>
      <c r="O887" s="69"/>
      <c r="P887" s="69"/>
      <c r="Q887" s="69"/>
      <c r="R887" s="69"/>
      <c r="S887" s="69"/>
      <c r="T887" s="69"/>
      <c r="U887" s="69"/>
      <c r="V887" s="69"/>
      <c r="W887" s="69"/>
      <c r="X887" s="69"/>
      <c r="Y887" s="69"/>
      <c r="Z887" s="69"/>
      <c r="AA887" s="69"/>
      <c r="AB887" s="69"/>
    </row>
    <row r="888" spans="1:28" s="84" customFormat="1" ht="13.5" hidden="1" thickTop="1">
      <c r="A888" s="69"/>
      <c r="B888" s="69"/>
      <c r="E888" s="85"/>
      <c r="H888" s="68"/>
      <c r="I888" s="69"/>
      <c r="J888" s="69"/>
      <c r="K888" s="69"/>
      <c r="L888" s="69"/>
      <c r="M888" s="69"/>
      <c r="N888" s="69"/>
      <c r="O888" s="69"/>
      <c r="P888" s="69"/>
      <c r="Q888" s="69"/>
      <c r="R888" s="69"/>
      <c r="S888" s="69"/>
      <c r="T888" s="69"/>
      <c r="U888" s="69"/>
      <c r="V888" s="69"/>
      <c r="W888" s="69"/>
      <c r="X888" s="69"/>
      <c r="Y888" s="69"/>
      <c r="Z888" s="69"/>
      <c r="AA888" s="69"/>
      <c r="AB888" s="69"/>
    </row>
    <row r="889" spans="1:28" s="84" customFormat="1" ht="13.5" hidden="1" thickTop="1">
      <c r="A889" s="69"/>
      <c r="B889" s="69"/>
      <c r="E889" s="85"/>
      <c r="H889" s="68"/>
      <c r="I889" s="69"/>
      <c r="J889" s="69"/>
      <c r="K889" s="69"/>
      <c r="L889" s="69"/>
      <c r="M889" s="69"/>
      <c r="N889" s="69"/>
      <c r="O889" s="69"/>
      <c r="P889" s="69"/>
      <c r="Q889" s="69"/>
      <c r="R889" s="69"/>
      <c r="S889" s="69"/>
      <c r="T889" s="69"/>
      <c r="U889" s="69"/>
      <c r="V889" s="69"/>
      <c r="W889" s="69"/>
      <c r="X889" s="69"/>
      <c r="Y889" s="69"/>
      <c r="Z889" s="69"/>
      <c r="AA889" s="69"/>
      <c r="AB889" s="69"/>
    </row>
    <row r="890" spans="1:28" s="84" customFormat="1" ht="13.5" hidden="1" thickTop="1">
      <c r="A890" s="69"/>
      <c r="B890" s="69"/>
      <c r="E890" s="85"/>
      <c r="H890" s="68"/>
      <c r="I890" s="69"/>
      <c r="J890" s="69"/>
      <c r="K890" s="69"/>
      <c r="L890" s="69"/>
      <c r="M890" s="69"/>
      <c r="N890" s="69"/>
      <c r="O890" s="69"/>
      <c r="P890" s="69"/>
      <c r="Q890" s="69"/>
      <c r="R890" s="69"/>
      <c r="S890" s="69"/>
      <c r="T890" s="69"/>
      <c r="U890" s="69"/>
      <c r="V890" s="69"/>
      <c r="W890" s="69"/>
      <c r="X890" s="69"/>
      <c r="Y890" s="69"/>
      <c r="Z890" s="69"/>
      <c r="AA890" s="69"/>
      <c r="AB890" s="69"/>
    </row>
    <row r="891" spans="1:28" s="84" customFormat="1" ht="13.5" hidden="1" thickTop="1">
      <c r="A891" s="69"/>
      <c r="B891" s="69"/>
      <c r="E891" s="85"/>
      <c r="H891" s="68"/>
      <c r="I891" s="69"/>
      <c r="J891" s="69"/>
      <c r="K891" s="69"/>
      <c r="L891" s="69"/>
      <c r="M891" s="69"/>
      <c r="N891" s="69"/>
      <c r="O891" s="69"/>
      <c r="P891" s="69"/>
      <c r="Q891" s="69"/>
      <c r="R891" s="69"/>
      <c r="S891" s="69"/>
      <c r="T891" s="69"/>
      <c r="U891" s="69"/>
      <c r="V891" s="69"/>
      <c r="W891" s="69"/>
      <c r="X891" s="69"/>
      <c r="Y891" s="69"/>
      <c r="Z891" s="69"/>
      <c r="AA891" s="69"/>
      <c r="AB891" s="69"/>
    </row>
    <row r="892" spans="1:28" s="84" customFormat="1" ht="13.5" hidden="1" thickTop="1">
      <c r="A892" s="69"/>
      <c r="B892" s="69"/>
      <c r="E892" s="85"/>
      <c r="H892" s="68"/>
      <c r="I892" s="69"/>
      <c r="J892" s="69"/>
      <c r="K892" s="69"/>
      <c r="L892" s="69"/>
      <c r="M892" s="69"/>
      <c r="N892" s="69"/>
      <c r="O892" s="69"/>
      <c r="P892" s="69"/>
      <c r="Q892" s="69"/>
      <c r="R892" s="69"/>
      <c r="S892" s="69"/>
      <c r="T892" s="69"/>
      <c r="U892" s="69"/>
      <c r="V892" s="69"/>
      <c r="W892" s="69"/>
      <c r="X892" s="69"/>
      <c r="Y892" s="69"/>
      <c r="Z892" s="69"/>
      <c r="AA892" s="69"/>
      <c r="AB892" s="69"/>
    </row>
    <row r="893" spans="1:28" s="84" customFormat="1" ht="13.5" hidden="1" thickTop="1">
      <c r="A893" s="69"/>
      <c r="B893" s="69"/>
      <c r="E893" s="85"/>
      <c r="H893" s="68"/>
      <c r="I893" s="69"/>
      <c r="J893" s="69"/>
      <c r="K893" s="69"/>
      <c r="L893" s="69"/>
      <c r="M893" s="69"/>
      <c r="N893" s="69"/>
      <c r="O893" s="69"/>
      <c r="P893" s="69"/>
      <c r="Q893" s="69"/>
      <c r="R893" s="69"/>
      <c r="S893" s="69"/>
      <c r="T893" s="69"/>
      <c r="U893" s="69"/>
      <c r="V893" s="69"/>
      <c r="W893" s="69"/>
      <c r="X893" s="69"/>
      <c r="Y893" s="69"/>
      <c r="Z893" s="69"/>
      <c r="AA893" s="69"/>
      <c r="AB893" s="69"/>
    </row>
    <row r="894" spans="1:28" s="84" customFormat="1" ht="13.5" hidden="1" thickTop="1">
      <c r="A894" s="69"/>
      <c r="B894" s="69"/>
      <c r="E894" s="85"/>
      <c r="H894" s="68"/>
      <c r="I894" s="69"/>
      <c r="J894" s="69"/>
      <c r="K894" s="69"/>
      <c r="L894" s="69"/>
      <c r="M894" s="69"/>
      <c r="N894" s="69"/>
      <c r="O894" s="69"/>
      <c r="P894" s="69"/>
      <c r="Q894" s="69"/>
      <c r="R894" s="69"/>
      <c r="S894" s="69"/>
      <c r="T894" s="69"/>
      <c r="U894" s="69"/>
      <c r="V894" s="69"/>
      <c r="W894" s="69"/>
      <c r="X894" s="69"/>
      <c r="Y894" s="69"/>
      <c r="Z894" s="69"/>
      <c r="AA894" s="69"/>
      <c r="AB894" s="69"/>
    </row>
    <row r="895" spans="1:28" s="84" customFormat="1" ht="13.5" hidden="1" thickTop="1">
      <c r="A895" s="69"/>
      <c r="B895" s="69"/>
      <c r="E895" s="85"/>
      <c r="H895" s="68"/>
      <c r="I895" s="69"/>
      <c r="J895" s="69"/>
      <c r="K895" s="69"/>
      <c r="L895" s="69"/>
      <c r="M895" s="69"/>
      <c r="N895" s="69"/>
      <c r="O895" s="69"/>
      <c r="P895" s="69"/>
      <c r="Q895" s="69"/>
      <c r="R895" s="69"/>
      <c r="S895" s="69"/>
      <c r="T895" s="69"/>
      <c r="U895" s="69"/>
      <c r="V895" s="69"/>
      <c r="W895" s="69"/>
      <c r="X895" s="69"/>
      <c r="Y895" s="69"/>
      <c r="Z895" s="69"/>
      <c r="AA895" s="69"/>
      <c r="AB895" s="69"/>
    </row>
    <row r="896" spans="1:28" s="84" customFormat="1" ht="13.5" hidden="1" thickTop="1">
      <c r="A896" s="69"/>
      <c r="B896" s="69"/>
      <c r="E896" s="85"/>
      <c r="H896" s="68"/>
      <c r="I896" s="69"/>
      <c r="J896" s="69"/>
      <c r="K896" s="69"/>
      <c r="L896" s="69"/>
      <c r="M896" s="69"/>
      <c r="N896" s="69"/>
      <c r="O896" s="69"/>
      <c r="P896" s="69"/>
      <c r="Q896" s="69"/>
      <c r="R896" s="69"/>
      <c r="S896" s="69"/>
      <c r="T896" s="69"/>
      <c r="U896" s="69"/>
      <c r="V896" s="69"/>
      <c r="W896" s="69"/>
      <c r="X896" s="69"/>
      <c r="Y896" s="69"/>
      <c r="Z896" s="69"/>
      <c r="AA896" s="69"/>
      <c r="AB896" s="69"/>
    </row>
    <row r="897" spans="1:28" s="84" customFormat="1" ht="13.5" hidden="1" thickTop="1">
      <c r="A897" s="69"/>
      <c r="B897" s="69"/>
      <c r="E897" s="85"/>
      <c r="H897" s="68"/>
      <c r="I897" s="69"/>
      <c r="J897" s="69"/>
      <c r="K897" s="69"/>
      <c r="L897" s="69"/>
      <c r="M897" s="69"/>
      <c r="N897" s="69"/>
      <c r="O897" s="69"/>
      <c r="P897" s="69"/>
      <c r="Q897" s="69"/>
      <c r="R897" s="69"/>
      <c r="S897" s="69"/>
      <c r="T897" s="69"/>
      <c r="U897" s="69"/>
      <c r="V897" s="69"/>
      <c r="W897" s="69"/>
      <c r="X897" s="69"/>
      <c r="Y897" s="69"/>
      <c r="Z897" s="69"/>
      <c r="AA897" s="69"/>
      <c r="AB897" s="69"/>
    </row>
    <row r="898" spans="1:28" s="84" customFormat="1" ht="13.5" hidden="1" thickTop="1">
      <c r="A898" s="69"/>
      <c r="B898" s="69"/>
      <c r="E898" s="85"/>
      <c r="H898" s="68"/>
      <c r="I898" s="69"/>
      <c r="J898" s="69"/>
      <c r="K898" s="69"/>
      <c r="L898" s="69"/>
      <c r="M898" s="69"/>
      <c r="N898" s="69"/>
      <c r="O898" s="69"/>
      <c r="P898" s="69"/>
      <c r="Q898" s="69"/>
      <c r="R898" s="69"/>
      <c r="S898" s="69"/>
      <c r="T898" s="69"/>
      <c r="U898" s="69"/>
      <c r="V898" s="69"/>
      <c r="W898" s="69"/>
      <c r="X898" s="69"/>
      <c r="Y898" s="69"/>
      <c r="Z898" s="69"/>
      <c r="AA898" s="69"/>
      <c r="AB898" s="69"/>
    </row>
    <row r="899" spans="1:28" ht="15.75" hidden="1" thickTop="1"/>
    <row r="900" spans="1:28" ht="15.75" hidden="1" thickTop="1"/>
    <row r="901" spans="1:28" ht="15.75" hidden="1" thickTop="1"/>
    <row r="902" spans="1:28" ht="15.75" hidden="1" thickTop="1"/>
    <row r="903" spans="1:28" ht="15.75" hidden="1" thickTop="1"/>
    <row r="904" spans="1:28" ht="15.75" hidden="1" thickTop="1"/>
    <row r="905" spans="1:28" ht="15.75" hidden="1" thickTop="1"/>
    <row r="906" spans="1:28" ht="15.75" hidden="1" thickTop="1"/>
    <row r="907" spans="1:28" ht="15.75" hidden="1" thickTop="1"/>
    <row r="908" spans="1:28" ht="15.75" hidden="1" thickTop="1"/>
    <row r="909" spans="1:28" ht="15.75" hidden="1" thickTop="1"/>
    <row r="910" spans="1:28" ht="15.75" hidden="1" thickTop="1"/>
    <row r="911" spans="1:28" ht="15.75" hidden="1" thickTop="1"/>
    <row r="912" spans="1:28" ht="15.75" hidden="1" thickTop="1"/>
    <row r="913" ht="15.75" hidden="1" thickTop="1"/>
    <row r="914" ht="15.75" hidden="1" thickTop="1"/>
    <row r="915" ht="15.75" hidden="1" thickTop="1"/>
    <row r="916" ht="15.75" hidden="1" thickTop="1"/>
    <row r="917" ht="15.75" hidden="1" thickTop="1"/>
    <row r="918" ht="15.75" hidden="1" thickTop="1"/>
    <row r="919" ht="15.75" hidden="1" thickTop="1"/>
    <row r="920" ht="15.75" hidden="1" thickTop="1"/>
    <row r="921" ht="15.75" hidden="1" thickTop="1"/>
    <row r="922" ht="15.75" hidden="1" thickTop="1"/>
    <row r="923" ht="15.75" hidden="1" thickTop="1"/>
    <row r="924" ht="15.75" hidden="1" thickTop="1"/>
    <row r="925" ht="15.75" hidden="1" thickTop="1"/>
    <row r="926" ht="15.75" hidden="1" thickTop="1"/>
    <row r="927" ht="15.75" hidden="1" thickTop="1"/>
    <row r="928" ht="15.75" hidden="1" thickTop="1"/>
    <row r="929" ht="15.75" hidden="1" thickTop="1"/>
    <row r="930" ht="15.75" hidden="1" thickTop="1"/>
    <row r="931" ht="15.75" hidden="1" thickTop="1"/>
    <row r="932" ht="15.75" hidden="1" thickTop="1"/>
    <row r="933" ht="15.75" hidden="1" thickTop="1"/>
    <row r="934" ht="15.75" hidden="1" thickTop="1"/>
    <row r="935" ht="15.75" hidden="1" thickTop="1"/>
    <row r="936" ht="15.75" hidden="1" thickTop="1"/>
    <row r="937" ht="15.75" hidden="1" thickTop="1"/>
  </sheetData>
  <sheetProtection password="D38D" sheet="1" objects="1" scenarios="1" insertRows="0" deleteRows="0"/>
  <mergeCells count="4">
    <mergeCell ref="A1:A2"/>
    <mergeCell ref="B1:B2"/>
    <mergeCell ref="D1:D2"/>
    <mergeCell ref="E1:G1"/>
  </mergeCells>
  <dataValidations disablePrompts="1" count="10">
    <dataValidation allowBlank="1" showInputMessage="1" showErrorMessage="1" prompt="El resultado de esta columa es la base de la partida 1304 del formato 14-E." sqref="IV880"/>
    <dataValidation allowBlank="1" showInputMessage="1" showErrorMessage="1" prompt="El resultado de esta columa es la base de la partida 1303 del formato 14-E." sqref="IU880"/>
    <dataValidation allowBlank="1" showInputMessage="1" showErrorMessage="1" prompt="El resultado de esta columa es la base de la partida 1302 del formato 14-E." sqref="IT880"/>
    <dataValidation allowBlank="1" showInputMessage="1" showErrorMessage="1" prompt="El resultado de esta columa es la base de la partida 1301 del formato 14-E." sqref="IS880"/>
    <dataValidation allowBlank="1" showInputMessage="1" showErrorMessage="1" prompt="El resultado de esta columna es el estimado de los sueldos y salarios del personal permanente, partida 1101 en el formato 14-E." sqref="IR880"/>
    <dataValidation type="whole" allowBlank="1" showInputMessage="1" showErrorMessage="1" errorTitle="Error en el dato introducido" prompt="Ingresa el número de plazas para dicha adscripción, considera que este se multiplicara automaticamente por el sueldo mensual. (ejem. Regidores número de plazas 9)" sqref="IO881:IO65536">
      <formula1>0</formula1>
      <formula2>500</formula2>
    </dataValidation>
    <dataValidation allowBlank="1" showInputMessage="1" showErrorMessage="1" prompt="Introduce al área, departamento o dirección a la que pertenece la plaza (ejem. Jefe de Ingresos pertenece al área de &quot;Hacienda Pública Municipal&quot;, Secretario Particular a &quot;Presidencia&quot;, Oficial Mayor a &quot;Departamento de Recursos Humanos&quot;, etc." sqref="IK881:IK65536"/>
    <dataValidation allowBlank="1" showInputMessage="1" showErrorMessage="1" prompt="Captura el nombre asignado o el nombre como se le identifica a la plaza (ejem. Jefe de Ingresos, Secretario Particular, Oficial Mayor, etc.)" sqref="IJ881:IJ65536"/>
    <dataValidation type="list" allowBlank="1" showInputMessage="1" showErrorMessage="1" errorTitle="Error en los datos introducidos" error="Se ingreso una referencia distinta a &quot; B&quot; o &quot;C&quot; en la categoría de la plaza." prompt="Selecciona en la categoría solo una inicial:_x000a_&quot;B&quot; si corresponde la plaza de base._x000a_&quot;C&quot; si corresponde la plaza de confianza." sqref="IM881:IM65536">
      <formula1>#REF!</formula1>
    </dataValidation>
    <dataValidation type="whole" allowBlank="1" showInputMessage="1" showErrorMessage="1" errorTitle="Error en el importe de la celda" error="La cantidad ingresada solo permite datos en el rango comprendido del 0 al 500." prompt="La jornada se determina multiplicando las horas a trabajar al día por los días de la semana que se laboran (ejem: 8 horas díarias, de lunes a viernes 8 x 5 = 40)" sqref="IL881:IL65536">
      <formula1>0</formula1>
      <formula2>500</formula2>
    </dataValidation>
  </dataValidations>
  <printOptions horizontalCentered="1"/>
  <pageMargins left="0.39370078740157483" right="0.39370078740157483" top="1.1417322834645669" bottom="0.74803149606299213" header="0.51181102362204722" footer="0.51181102362204722"/>
  <pageSetup paperSize="5" scale="75" orientation="portrait" horizontalDpi="4294967293" r:id="rId1"/>
  <headerFooter alignWithMargins="0">
    <oddHeader>&amp;L&amp;"-,Negrita"&amp;20Plantilla de Personal de Carácter Permanente
&amp;14Nombre de la Entidad: &amp;F, Jalisco</oddHeader>
    <oddFooter>&amp;L&amp;"-,Cursiva"Ejercicio Fiscal 2013&amp;RPágina &amp;P de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N475"/>
  <sheetViews>
    <sheetView showGridLines="0" topLeftCell="A85" workbookViewId="0">
      <selection activeCell="F89" sqref="F89"/>
    </sheetView>
  </sheetViews>
  <sheetFormatPr baseColWidth="10" defaultColWidth="0" defaultRowHeight="15" zeroHeight="1"/>
  <cols>
    <col min="1" max="1" width="9.42578125" style="14" customWidth="1"/>
    <col min="2" max="2" width="5" style="14" bestFit="1" customWidth="1"/>
    <col min="3" max="3" width="46.5703125" style="14" customWidth="1"/>
    <col min="4" max="12" width="13.42578125" style="15" customWidth="1"/>
    <col min="13" max="13" width="13.42578125" style="16" customWidth="1"/>
    <col min="14" max="14" width="0.28515625" customWidth="1"/>
    <col min="15" max="16384" width="11.42578125" hidden="1"/>
  </cols>
  <sheetData>
    <row r="1" spans="1:13" s="123" customFormat="1" ht="15.75">
      <c r="A1" s="552" t="s">
        <v>761</v>
      </c>
      <c r="B1" s="552" t="s">
        <v>632</v>
      </c>
      <c r="C1" s="552" t="s">
        <v>520</v>
      </c>
      <c r="D1" s="551" t="s">
        <v>537</v>
      </c>
      <c r="E1" s="551"/>
      <c r="F1" s="551"/>
      <c r="G1" s="551"/>
      <c r="H1" s="551"/>
      <c r="I1" s="551"/>
      <c r="J1" s="551"/>
      <c r="K1" s="551"/>
      <c r="L1" s="551"/>
      <c r="M1" s="554" t="s">
        <v>519</v>
      </c>
    </row>
    <row r="2" spans="1:13" s="124" customFormat="1" ht="15.75">
      <c r="A2" s="553"/>
      <c r="B2" s="553"/>
      <c r="C2" s="553"/>
      <c r="D2" s="122" t="s">
        <v>538</v>
      </c>
      <c r="E2" s="122" t="s">
        <v>539</v>
      </c>
      <c r="F2" s="122" t="s">
        <v>540</v>
      </c>
      <c r="G2" s="122" t="s">
        <v>541</v>
      </c>
      <c r="H2" s="122" t="s">
        <v>542</v>
      </c>
      <c r="I2" s="122" t="s">
        <v>543</v>
      </c>
      <c r="J2" s="122" t="s">
        <v>544</v>
      </c>
      <c r="K2" s="122" t="s">
        <v>545</v>
      </c>
      <c r="L2" s="122" t="s">
        <v>546</v>
      </c>
      <c r="M2" s="553"/>
    </row>
    <row r="3" spans="1:13" ht="25.5" customHeight="1">
      <c r="A3" s="306" t="s">
        <v>768</v>
      </c>
      <c r="B3" s="307">
        <v>0</v>
      </c>
      <c r="C3" s="308" t="s">
        <v>765</v>
      </c>
      <c r="D3" s="309"/>
      <c r="E3" s="309"/>
      <c r="F3" s="309"/>
      <c r="G3" s="309"/>
      <c r="H3" s="309"/>
      <c r="I3" s="309"/>
      <c r="J3" s="309"/>
      <c r="K3" s="309"/>
      <c r="L3" s="309"/>
      <c r="M3" s="310">
        <f>SUM(D3:L3)</f>
        <v>0</v>
      </c>
    </row>
    <row r="4" spans="1:13" ht="25.5" customHeight="1">
      <c r="A4" s="306" t="s">
        <v>769</v>
      </c>
      <c r="B4" s="307">
        <v>0</v>
      </c>
      <c r="C4" s="308" t="s">
        <v>766</v>
      </c>
      <c r="D4" s="309"/>
      <c r="E4" s="309"/>
      <c r="F4" s="309"/>
      <c r="G4" s="309"/>
      <c r="H4" s="309"/>
      <c r="I4" s="309"/>
      <c r="J4" s="309"/>
      <c r="K4" s="309"/>
      <c r="L4" s="309"/>
      <c r="M4" s="310">
        <f t="shared" ref="M4:M87" si="0">SUM(D4:L4)</f>
        <v>0</v>
      </c>
    </row>
    <row r="5" spans="1:13" ht="25.5" customHeight="1">
      <c r="A5" s="306" t="s">
        <v>762</v>
      </c>
      <c r="B5" s="307">
        <v>0</v>
      </c>
      <c r="C5" s="308" t="s">
        <v>767</v>
      </c>
      <c r="D5" s="311"/>
      <c r="E5" s="311"/>
      <c r="F5" s="311"/>
      <c r="G5" s="311"/>
      <c r="H5" s="311"/>
      <c r="I5" s="311"/>
      <c r="J5" s="311"/>
      <c r="K5" s="311"/>
      <c r="L5" s="311"/>
      <c r="M5" s="310">
        <f t="shared" si="0"/>
        <v>0</v>
      </c>
    </row>
    <row r="6" spans="1:13" ht="25.5" customHeight="1">
      <c r="A6" s="306" t="s">
        <v>763</v>
      </c>
      <c r="B6" s="307">
        <v>0</v>
      </c>
      <c r="C6" s="308" t="s">
        <v>770</v>
      </c>
      <c r="D6" s="311"/>
      <c r="E6" s="311"/>
      <c r="F6" s="311"/>
      <c r="G6" s="311"/>
      <c r="H6" s="311"/>
      <c r="I6" s="311"/>
      <c r="J6" s="311"/>
      <c r="K6" s="311"/>
      <c r="L6" s="311"/>
      <c r="M6" s="310">
        <f t="shared" si="0"/>
        <v>0</v>
      </c>
    </row>
    <row r="7" spans="1:13" s="130" customFormat="1" ht="25.5" customHeight="1">
      <c r="A7" s="306"/>
      <c r="B7" s="307"/>
      <c r="C7" s="323" t="s">
        <v>1414</v>
      </c>
      <c r="D7" s="326">
        <v>7216277.4299999997</v>
      </c>
      <c r="E7" s="326">
        <v>207000</v>
      </c>
      <c r="F7" s="326">
        <v>311000</v>
      </c>
      <c r="G7" s="326">
        <v>274000</v>
      </c>
      <c r="H7" s="326">
        <v>18605</v>
      </c>
      <c r="I7" s="311"/>
      <c r="J7" s="311"/>
      <c r="K7" s="311"/>
      <c r="L7" s="311"/>
      <c r="M7" s="310">
        <f t="shared" si="0"/>
        <v>8026882.4299999997</v>
      </c>
    </row>
    <row r="8" spans="1:13" s="130" customFormat="1" ht="25.5" customHeight="1">
      <c r="A8" s="306"/>
      <c r="B8" s="307"/>
      <c r="C8" s="323" t="s">
        <v>1384</v>
      </c>
      <c r="D8" s="326">
        <v>1944288.8</v>
      </c>
      <c r="E8" s="326">
        <v>191500</v>
      </c>
      <c r="F8" s="326">
        <v>473866</v>
      </c>
      <c r="G8" s="326">
        <f>240000+1125000</f>
        <v>1365000</v>
      </c>
      <c r="H8" s="326">
        <v>23000</v>
      </c>
      <c r="I8" s="311"/>
      <c r="J8" s="311"/>
      <c r="K8" s="311"/>
      <c r="L8" s="311"/>
      <c r="M8" s="310">
        <f t="shared" si="0"/>
        <v>3997654.8</v>
      </c>
    </row>
    <row r="9" spans="1:13" s="130" customFormat="1" ht="25.5" customHeight="1">
      <c r="A9" s="306"/>
      <c r="B9" s="307"/>
      <c r="C9" s="323" t="s">
        <v>1419</v>
      </c>
      <c r="D9" s="326">
        <v>749601</v>
      </c>
      <c r="E9" s="326">
        <f>53852</f>
        <v>53852</v>
      </c>
      <c r="F9" s="326">
        <f>600000+36000</f>
        <v>636000</v>
      </c>
      <c r="G9" s="326">
        <v>4000</v>
      </c>
      <c r="H9" s="326">
        <v>10000</v>
      </c>
      <c r="I9" s="311"/>
      <c r="J9" s="311"/>
      <c r="K9" s="311"/>
      <c r="L9" s="311"/>
      <c r="M9" s="310">
        <f t="shared" si="0"/>
        <v>1453453</v>
      </c>
    </row>
    <row r="10" spans="1:13" s="130" customFormat="1" ht="25.5" customHeight="1">
      <c r="A10" s="306"/>
      <c r="B10" s="307"/>
      <c r="C10" s="323" t="s">
        <v>1417</v>
      </c>
      <c r="D10" s="326">
        <v>768026</v>
      </c>
      <c r="E10" s="326">
        <v>23225</v>
      </c>
      <c r="F10" s="326">
        <v>2000</v>
      </c>
      <c r="G10" s="311">
        <v>0</v>
      </c>
      <c r="H10" s="326">
        <v>0</v>
      </c>
      <c r="I10" s="311"/>
      <c r="J10" s="311"/>
      <c r="K10" s="311"/>
      <c r="L10" s="311"/>
      <c r="M10" s="310">
        <f t="shared" si="0"/>
        <v>793251</v>
      </c>
    </row>
    <row r="11" spans="1:13" s="130" customFormat="1" ht="25.5" customHeight="1">
      <c r="A11" s="306"/>
      <c r="B11" s="307"/>
      <c r="C11" s="323" t="s">
        <v>1391</v>
      </c>
      <c r="D11" s="326">
        <v>1099682</v>
      </c>
      <c r="E11" s="326">
        <f>80600+264164</f>
        <v>344764</v>
      </c>
      <c r="F11" s="326">
        <v>954716</v>
      </c>
      <c r="G11" s="311"/>
      <c r="H11" s="326">
        <v>169500</v>
      </c>
      <c r="I11" s="311"/>
      <c r="J11" s="311"/>
      <c r="K11" s="311"/>
      <c r="L11" s="311"/>
      <c r="M11" s="310">
        <f t="shared" si="0"/>
        <v>2568662</v>
      </c>
    </row>
    <row r="12" spans="1:13" s="130" customFormat="1" ht="25.5" customHeight="1">
      <c r="A12" s="306"/>
      <c r="B12" s="307"/>
      <c r="C12" s="323" t="s">
        <v>1406</v>
      </c>
      <c r="D12" s="326">
        <v>863571</v>
      </c>
      <c r="E12" s="326">
        <v>29700</v>
      </c>
      <c r="F12" s="326">
        <v>0</v>
      </c>
      <c r="G12" s="311"/>
      <c r="H12" s="326">
        <v>20300</v>
      </c>
      <c r="I12" s="311"/>
      <c r="J12" s="311"/>
      <c r="K12" s="311"/>
      <c r="L12" s="311"/>
      <c r="M12" s="310">
        <f t="shared" si="0"/>
        <v>913571</v>
      </c>
    </row>
    <row r="13" spans="1:13" s="130" customFormat="1" ht="25.5" customHeight="1">
      <c r="A13" s="306"/>
      <c r="B13" s="307"/>
      <c r="C13" s="323" t="s">
        <v>1411</v>
      </c>
      <c r="D13" s="326">
        <v>633669</v>
      </c>
      <c r="E13" s="326">
        <v>23039</v>
      </c>
      <c r="F13" s="326">
        <v>0</v>
      </c>
      <c r="G13" s="311"/>
      <c r="H13" s="326">
        <v>3475</v>
      </c>
      <c r="I13" s="311"/>
      <c r="J13" s="311"/>
      <c r="K13" s="311"/>
      <c r="L13" s="311"/>
      <c r="M13" s="310">
        <f t="shared" si="0"/>
        <v>660183</v>
      </c>
    </row>
    <row r="14" spans="1:13" s="130" customFormat="1" ht="25.5" customHeight="1">
      <c r="A14" s="306"/>
      <c r="B14" s="307"/>
      <c r="C14" s="323" t="s">
        <v>1394</v>
      </c>
      <c r="D14" s="326">
        <v>1227941</v>
      </c>
      <c r="E14" s="326">
        <v>4288133</v>
      </c>
      <c r="F14" s="326">
        <v>75499</v>
      </c>
      <c r="G14" s="311"/>
      <c r="H14" s="326">
        <v>232800</v>
      </c>
      <c r="I14" s="311"/>
      <c r="J14" s="311"/>
      <c r="K14" s="311"/>
      <c r="L14" s="311"/>
      <c r="M14" s="310">
        <f t="shared" si="0"/>
        <v>5824373</v>
      </c>
    </row>
    <row r="15" spans="1:13" s="130" customFormat="1" ht="25.5" customHeight="1">
      <c r="A15" s="306"/>
      <c r="B15" s="307"/>
      <c r="C15" s="323" t="s">
        <v>1380</v>
      </c>
      <c r="D15" s="326">
        <v>4661987</v>
      </c>
      <c r="E15" s="326">
        <v>0</v>
      </c>
      <c r="F15" s="309">
        <v>0</v>
      </c>
      <c r="G15" s="309"/>
      <c r="H15" s="309"/>
      <c r="I15" s="309"/>
      <c r="J15" s="309"/>
      <c r="K15" s="309"/>
      <c r="L15" s="309"/>
      <c r="M15" s="310">
        <f t="shared" si="0"/>
        <v>4661987</v>
      </c>
    </row>
    <row r="16" spans="1:13" s="130" customFormat="1" ht="25.5" customHeight="1">
      <c r="A16" s="306"/>
      <c r="B16" s="307"/>
      <c r="C16" s="323" t="s">
        <v>1390</v>
      </c>
      <c r="D16" s="326">
        <v>806154</v>
      </c>
      <c r="E16" s="326">
        <v>57030</v>
      </c>
      <c r="F16" s="326">
        <v>72400</v>
      </c>
      <c r="G16" s="309"/>
      <c r="H16" s="309"/>
      <c r="I16" s="309"/>
      <c r="J16" s="309"/>
      <c r="K16" s="309"/>
      <c r="L16" s="309"/>
      <c r="M16" s="310">
        <f t="shared" si="0"/>
        <v>935584</v>
      </c>
    </row>
    <row r="17" spans="1:13" s="130" customFormat="1" ht="25.5" customHeight="1">
      <c r="A17" s="306"/>
      <c r="B17" s="307"/>
      <c r="C17" s="323" t="s">
        <v>1374</v>
      </c>
      <c r="D17" s="326">
        <v>2095245</v>
      </c>
      <c r="E17" s="326">
        <v>84166</v>
      </c>
      <c r="F17" s="326">
        <v>334000</v>
      </c>
      <c r="G17" s="309"/>
      <c r="H17" s="309"/>
      <c r="I17" s="309"/>
      <c r="J17" s="309"/>
      <c r="K17" s="309"/>
      <c r="L17" s="309"/>
      <c r="M17" s="310">
        <f t="shared" si="0"/>
        <v>2513411</v>
      </c>
    </row>
    <row r="18" spans="1:13" s="130" customFormat="1" ht="25.5" customHeight="1">
      <c r="A18" s="306"/>
      <c r="B18" s="307"/>
      <c r="C18" s="323" t="s">
        <v>1389</v>
      </c>
      <c r="D18" s="326">
        <v>863092</v>
      </c>
      <c r="E18" s="326">
        <v>76800</v>
      </c>
      <c r="F18" s="326">
        <v>320714</v>
      </c>
      <c r="G18" s="326">
        <v>910144</v>
      </c>
      <c r="H18" s="326">
        <v>100000</v>
      </c>
      <c r="I18" s="309"/>
      <c r="J18" s="309"/>
      <c r="K18" s="309"/>
      <c r="L18" s="309"/>
      <c r="M18" s="310">
        <f t="shared" si="0"/>
        <v>2270750</v>
      </c>
    </row>
    <row r="19" spans="1:13" s="130" customFormat="1" ht="25.5" customHeight="1">
      <c r="A19" s="306"/>
      <c r="B19" s="307"/>
      <c r="C19" s="323" t="s">
        <v>1376</v>
      </c>
      <c r="D19" s="326">
        <v>2623590</v>
      </c>
      <c r="E19" s="326">
        <v>339709</v>
      </c>
      <c r="F19" s="326">
        <v>7000</v>
      </c>
      <c r="G19" s="326">
        <v>220776</v>
      </c>
      <c r="H19" s="326">
        <v>17600</v>
      </c>
      <c r="I19" s="309"/>
      <c r="J19" s="309"/>
      <c r="K19" s="309"/>
      <c r="L19" s="309"/>
      <c r="M19" s="310">
        <f t="shared" si="0"/>
        <v>3208675</v>
      </c>
    </row>
    <row r="20" spans="1:13" s="130" customFormat="1" ht="25.5" customHeight="1">
      <c r="A20" s="306"/>
      <c r="B20" s="307"/>
      <c r="C20" s="323" t="s">
        <v>484</v>
      </c>
      <c r="D20" s="326">
        <v>2008492</v>
      </c>
      <c r="E20" s="326">
        <v>275219</v>
      </c>
      <c r="F20" s="326">
        <v>37000</v>
      </c>
      <c r="G20" s="326">
        <v>96000</v>
      </c>
      <c r="H20" s="326">
        <v>10500</v>
      </c>
      <c r="I20" s="309"/>
      <c r="J20" s="309"/>
      <c r="K20" s="309"/>
      <c r="L20" s="309"/>
      <c r="M20" s="310">
        <f t="shared" si="0"/>
        <v>2427211</v>
      </c>
    </row>
    <row r="21" spans="1:13" s="130" customFormat="1" ht="25.5" customHeight="1">
      <c r="A21" s="306"/>
      <c r="B21" s="307"/>
      <c r="C21" s="323" t="s">
        <v>1382</v>
      </c>
      <c r="D21" s="326">
        <v>1374402</v>
      </c>
      <c r="E21" s="326">
        <v>344800</v>
      </c>
      <c r="F21" s="326">
        <v>35000</v>
      </c>
      <c r="G21" s="309"/>
      <c r="H21" s="327">
        <v>200</v>
      </c>
      <c r="I21" s="309"/>
      <c r="J21" s="309"/>
      <c r="K21" s="309"/>
      <c r="L21" s="309"/>
      <c r="M21" s="310">
        <f t="shared" si="0"/>
        <v>1754402</v>
      </c>
    </row>
    <row r="22" spans="1:13" s="130" customFormat="1" ht="25.5" customHeight="1">
      <c r="A22" s="306"/>
      <c r="B22" s="307"/>
      <c r="C22" s="323" t="s">
        <v>1412</v>
      </c>
      <c r="D22" s="326">
        <v>1129197</v>
      </c>
      <c r="E22" s="326">
        <v>76000</v>
      </c>
      <c r="F22" s="326">
        <v>91684</v>
      </c>
      <c r="G22" s="309"/>
      <c r="H22" s="309">
        <v>14000</v>
      </c>
      <c r="I22" s="309"/>
      <c r="J22" s="309"/>
      <c r="K22" s="309"/>
      <c r="L22" s="309"/>
      <c r="M22" s="310">
        <f t="shared" si="0"/>
        <v>1310881</v>
      </c>
    </row>
    <row r="23" spans="1:13" s="130" customFormat="1" ht="25.5" customHeight="1">
      <c r="A23" s="306"/>
      <c r="B23" s="307"/>
      <c r="C23" s="323" t="s">
        <v>1420</v>
      </c>
      <c r="D23" s="326">
        <v>144535.91</v>
      </c>
      <c r="E23" s="326">
        <v>54000</v>
      </c>
      <c r="F23" s="326">
        <v>63000</v>
      </c>
      <c r="G23" s="309"/>
      <c r="H23" s="309"/>
      <c r="I23" s="309"/>
      <c r="J23" s="309"/>
      <c r="K23" s="309"/>
      <c r="L23" s="309"/>
      <c r="M23" s="310">
        <f t="shared" si="0"/>
        <v>261535.91</v>
      </c>
    </row>
    <row r="24" spans="1:13" s="130" customFormat="1" ht="25.5" customHeight="1">
      <c r="A24" s="306"/>
      <c r="B24" s="307"/>
      <c r="C24" s="323" t="s">
        <v>1403</v>
      </c>
      <c r="D24" s="326">
        <v>520466</v>
      </c>
      <c r="E24" s="326">
        <v>68746</v>
      </c>
      <c r="F24" s="326">
        <v>53000</v>
      </c>
      <c r="G24" s="309"/>
      <c r="H24" s="309"/>
      <c r="I24" s="309"/>
      <c r="J24" s="309"/>
      <c r="K24" s="309"/>
      <c r="L24" s="309"/>
      <c r="M24" s="310">
        <f t="shared" si="0"/>
        <v>642212</v>
      </c>
    </row>
    <row r="25" spans="1:13" s="130" customFormat="1" ht="25.5" customHeight="1">
      <c r="A25" s="306"/>
      <c r="B25" s="307"/>
      <c r="C25" s="323" t="s">
        <v>1385</v>
      </c>
      <c r="D25" s="326">
        <v>936553</v>
      </c>
      <c r="E25" s="326">
        <v>137900</v>
      </c>
      <c r="F25" s="326">
        <v>7500</v>
      </c>
      <c r="G25" s="326">
        <v>30000</v>
      </c>
      <c r="H25" s="309">
        <v>10000</v>
      </c>
      <c r="I25" s="309"/>
      <c r="J25" s="309"/>
      <c r="K25" s="309"/>
      <c r="L25" s="309"/>
      <c r="M25" s="310">
        <f t="shared" si="0"/>
        <v>1121953</v>
      </c>
    </row>
    <row r="26" spans="1:13" s="130" customFormat="1" ht="25.5" customHeight="1">
      <c r="A26" s="306"/>
      <c r="B26" s="307"/>
      <c r="C26" s="323" t="s">
        <v>1439</v>
      </c>
      <c r="D26" s="326">
        <v>30440457.969999999</v>
      </c>
      <c r="E26" s="326">
        <v>196000</v>
      </c>
      <c r="F26" s="326">
        <v>44723</v>
      </c>
      <c r="G26" s="309"/>
      <c r="H26" s="309"/>
      <c r="I26" s="309"/>
      <c r="J26" s="309"/>
      <c r="K26" s="309"/>
      <c r="L26" s="309"/>
      <c r="M26" s="310">
        <f t="shared" si="0"/>
        <v>30681180.969999999</v>
      </c>
    </row>
    <row r="27" spans="1:13" s="130" customFormat="1" ht="25.5" customHeight="1">
      <c r="A27" s="306"/>
      <c r="B27" s="307"/>
      <c r="C27" s="323" t="s">
        <v>1397</v>
      </c>
      <c r="D27" s="326">
        <v>4581311</v>
      </c>
      <c r="E27" s="326">
        <v>451500</v>
      </c>
      <c r="F27" s="326">
        <v>111500</v>
      </c>
      <c r="G27" s="309"/>
      <c r="H27" s="309">
        <v>78500</v>
      </c>
      <c r="I27" s="309"/>
      <c r="J27" s="309"/>
      <c r="K27" s="309"/>
      <c r="L27" s="309"/>
      <c r="M27" s="310">
        <f t="shared" si="0"/>
        <v>5222811</v>
      </c>
    </row>
    <row r="28" spans="1:13" s="130" customFormat="1" ht="25.5" customHeight="1">
      <c r="A28" s="306"/>
      <c r="B28" s="307"/>
      <c r="C28" s="323" t="s">
        <v>1402</v>
      </c>
      <c r="D28" s="326">
        <v>760627</v>
      </c>
      <c r="E28" s="326">
        <v>71500</v>
      </c>
      <c r="F28" s="326">
        <v>22160</v>
      </c>
      <c r="G28" s="326">
        <v>12000</v>
      </c>
      <c r="H28" s="309">
        <v>5000</v>
      </c>
      <c r="I28" s="309"/>
      <c r="J28" s="309"/>
      <c r="K28" s="309"/>
      <c r="L28" s="309"/>
      <c r="M28" s="310">
        <f t="shared" si="0"/>
        <v>871287</v>
      </c>
    </row>
    <row r="29" spans="1:13" s="115" customFormat="1" ht="25.5" customHeight="1">
      <c r="A29" s="306"/>
      <c r="B29" s="307"/>
      <c r="C29" s="323" t="s">
        <v>1399</v>
      </c>
      <c r="D29" s="326">
        <v>747307</v>
      </c>
      <c r="E29" s="326">
        <v>55020</v>
      </c>
      <c r="F29" s="326">
        <v>243150</v>
      </c>
      <c r="G29" s="309"/>
      <c r="H29" s="309">
        <v>20500</v>
      </c>
      <c r="I29" s="309"/>
      <c r="J29" s="309"/>
      <c r="K29" s="309"/>
      <c r="L29" s="309"/>
      <c r="M29" s="310">
        <f t="shared" si="0"/>
        <v>1065977</v>
      </c>
    </row>
    <row r="30" spans="1:13" s="115" customFormat="1" ht="25.5" customHeight="1">
      <c r="A30" s="306"/>
      <c r="B30" s="307"/>
      <c r="C30" s="323" t="s">
        <v>1410</v>
      </c>
      <c r="D30" s="326">
        <v>450466</v>
      </c>
      <c r="E30" s="326">
        <v>19500</v>
      </c>
      <c r="F30" s="326">
        <v>75500</v>
      </c>
      <c r="G30" s="309"/>
      <c r="H30" s="309"/>
      <c r="I30" s="309"/>
      <c r="J30" s="309"/>
      <c r="K30" s="309"/>
      <c r="L30" s="309"/>
      <c r="M30" s="310">
        <f t="shared" si="0"/>
        <v>545466</v>
      </c>
    </row>
    <row r="31" spans="1:13" s="115" customFormat="1" ht="25.5" customHeight="1">
      <c r="A31" s="306"/>
      <c r="B31" s="307"/>
      <c r="C31" s="323" t="s">
        <v>1404</v>
      </c>
      <c r="D31" s="326">
        <v>808582.21</v>
      </c>
      <c r="E31" s="326">
        <v>94100</v>
      </c>
      <c r="F31" s="327">
        <v>500</v>
      </c>
      <c r="G31" s="309"/>
      <c r="H31" s="309">
        <v>16000</v>
      </c>
      <c r="I31" s="309"/>
      <c r="J31" s="309"/>
      <c r="K31" s="309"/>
      <c r="L31" s="309"/>
      <c r="M31" s="310">
        <f t="shared" si="0"/>
        <v>919182.21</v>
      </c>
    </row>
    <row r="32" spans="1:13" s="118" customFormat="1" ht="25.5" customHeight="1">
      <c r="A32" s="306"/>
      <c r="B32" s="307"/>
      <c r="C32" s="323" t="s">
        <v>1422</v>
      </c>
      <c r="D32" s="326">
        <v>180667.5</v>
      </c>
      <c r="E32" s="326">
        <v>9800</v>
      </c>
      <c r="F32" s="326">
        <v>30200</v>
      </c>
      <c r="G32" s="309"/>
      <c r="H32" s="309"/>
      <c r="I32" s="309"/>
      <c r="J32" s="309"/>
      <c r="K32" s="309"/>
      <c r="L32" s="309"/>
      <c r="M32" s="310">
        <f t="shared" si="0"/>
        <v>220667.5</v>
      </c>
    </row>
    <row r="33" spans="1:13" s="118" customFormat="1" ht="25.5" customHeight="1">
      <c r="A33" s="306"/>
      <c r="B33" s="307"/>
      <c r="C33" s="323" t="s">
        <v>1393</v>
      </c>
      <c r="D33" s="326">
        <v>2776754</v>
      </c>
      <c r="E33" s="326">
        <v>151466</v>
      </c>
      <c r="F33" s="326">
        <v>6400</v>
      </c>
      <c r="G33" s="309"/>
      <c r="H33" s="309">
        <v>3000</v>
      </c>
      <c r="I33" s="309"/>
      <c r="J33" s="309"/>
      <c r="K33" s="309"/>
      <c r="L33" s="309"/>
      <c r="M33" s="310">
        <f t="shared" si="0"/>
        <v>2937620</v>
      </c>
    </row>
    <row r="34" spans="1:13" s="118" customFormat="1" ht="25.5" customHeight="1">
      <c r="A34" s="306"/>
      <c r="B34" s="307"/>
      <c r="C34" s="323" t="s">
        <v>1395</v>
      </c>
      <c r="D34" s="326">
        <v>2271294</v>
      </c>
      <c r="E34" s="326">
        <v>1652207</v>
      </c>
      <c r="F34" s="326">
        <f>411276+1319548</f>
        <v>1730824</v>
      </c>
      <c r="G34" s="326">
        <v>102000</v>
      </c>
      <c r="H34" s="326">
        <v>4017</v>
      </c>
      <c r="I34" s="309"/>
      <c r="J34" s="309"/>
      <c r="K34" s="309"/>
      <c r="L34" s="309"/>
      <c r="M34" s="310">
        <f t="shared" si="0"/>
        <v>5760342</v>
      </c>
    </row>
    <row r="35" spans="1:13" s="118" customFormat="1" ht="25.5" customHeight="1">
      <c r="A35" s="306"/>
      <c r="B35" s="307"/>
      <c r="C35" s="323" t="s">
        <v>1407</v>
      </c>
      <c r="D35" s="326">
        <v>1706898</v>
      </c>
      <c r="E35" s="326">
        <v>127400</v>
      </c>
      <c r="F35" s="326">
        <v>286600</v>
      </c>
      <c r="G35" s="326"/>
      <c r="H35" s="326">
        <v>86000</v>
      </c>
      <c r="I35" s="309"/>
      <c r="J35" s="309"/>
      <c r="K35" s="309"/>
      <c r="L35" s="309"/>
      <c r="M35" s="310">
        <f t="shared" si="0"/>
        <v>2206898</v>
      </c>
    </row>
    <row r="36" spans="1:13" s="115" customFormat="1" ht="25.5" customHeight="1">
      <c r="A36" s="306"/>
      <c r="B36" s="307"/>
      <c r="C36" s="323" t="s">
        <v>1388</v>
      </c>
      <c r="D36" s="326">
        <v>2076048</v>
      </c>
      <c r="E36" s="326">
        <v>3152032</v>
      </c>
      <c r="F36" s="326">
        <v>990960</v>
      </c>
      <c r="G36" s="309"/>
      <c r="H36" s="309"/>
      <c r="I36" s="309"/>
      <c r="J36" s="309"/>
      <c r="K36" s="309"/>
      <c r="L36" s="309"/>
      <c r="M36" s="310">
        <f t="shared" si="0"/>
        <v>6219040</v>
      </c>
    </row>
    <row r="37" spans="1:13" s="115" customFormat="1" ht="25.5" customHeight="1">
      <c r="A37" s="306"/>
      <c r="B37" s="307"/>
      <c r="C37" s="323" t="s">
        <v>89</v>
      </c>
      <c r="D37" s="326">
        <v>919102</v>
      </c>
      <c r="E37" s="326">
        <v>292500</v>
      </c>
      <c r="F37" s="326">
        <v>3000</v>
      </c>
      <c r="G37" s="309"/>
      <c r="H37" s="326">
        <v>4500</v>
      </c>
      <c r="I37" s="309"/>
      <c r="J37" s="309"/>
      <c r="K37" s="309"/>
      <c r="L37" s="309"/>
      <c r="M37" s="310">
        <f t="shared" si="0"/>
        <v>1219102</v>
      </c>
    </row>
    <row r="38" spans="1:13" ht="25.5" customHeight="1">
      <c r="A38" s="306"/>
      <c r="B38" s="307"/>
      <c r="C38" s="323" t="s">
        <v>1378</v>
      </c>
      <c r="D38" s="326">
        <v>977845</v>
      </c>
      <c r="E38" s="326">
        <v>152800</v>
      </c>
      <c r="F38" s="326">
        <v>12000</v>
      </c>
      <c r="G38" s="309"/>
      <c r="H38" s="309"/>
      <c r="I38" s="309"/>
      <c r="J38" s="309"/>
      <c r="K38" s="309"/>
      <c r="L38" s="309"/>
      <c r="M38" s="310">
        <f t="shared" si="0"/>
        <v>1142645</v>
      </c>
    </row>
    <row r="39" spans="1:13" ht="25.5" customHeight="1">
      <c r="A39" s="306"/>
      <c r="B39" s="307"/>
      <c r="C39" s="323" t="s">
        <v>1440</v>
      </c>
      <c r="D39" s="326">
        <v>58869542.640000001</v>
      </c>
      <c r="E39" s="326">
        <v>0</v>
      </c>
      <c r="F39" s="326">
        <v>6000000</v>
      </c>
      <c r="G39" s="326">
        <v>6312309.75</v>
      </c>
      <c r="H39" s="309"/>
      <c r="I39" s="309"/>
      <c r="J39" s="309"/>
      <c r="K39" s="309"/>
      <c r="L39" s="309"/>
      <c r="M39" s="310">
        <f t="shared" si="0"/>
        <v>71181852.390000001</v>
      </c>
    </row>
    <row r="40" spans="1:13" ht="25.5" customHeight="1">
      <c r="A40" s="306"/>
      <c r="B40" s="307"/>
      <c r="C40" s="323" t="s">
        <v>1415</v>
      </c>
      <c r="D40" s="326">
        <v>1057497</v>
      </c>
      <c r="E40" s="326">
        <f>135800</f>
        <v>135800</v>
      </c>
      <c r="F40" s="326">
        <v>1652436</v>
      </c>
      <c r="G40" s="309"/>
      <c r="H40" s="326">
        <v>16000</v>
      </c>
      <c r="I40" s="309"/>
      <c r="J40" s="309"/>
      <c r="K40" s="309"/>
      <c r="L40" s="309"/>
      <c r="M40" s="310">
        <f t="shared" si="0"/>
        <v>2861733</v>
      </c>
    </row>
    <row r="41" spans="1:13" ht="25.5" customHeight="1">
      <c r="A41" s="306"/>
      <c r="B41" s="307"/>
      <c r="C41" s="323" t="s">
        <v>1401</v>
      </c>
      <c r="D41" s="326">
        <v>1795292</v>
      </c>
      <c r="E41" s="326">
        <v>1007496</v>
      </c>
      <c r="F41" s="326">
        <v>11200</v>
      </c>
      <c r="G41" s="326">
        <v>35000</v>
      </c>
      <c r="H41" s="326">
        <v>34681</v>
      </c>
      <c r="I41" s="309"/>
      <c r="J41" s="309"/>
      <c r="K41" s="309"/>
      <c r="L41" s="309"/>
      <c r="M41" s="310">
        <f t="shared" si="0"/>
        <v>2883669</v>
      </c>
    </row>
    <row r="42" spans="1:13" ht="25.5" customHeight="1">
      <c r="A42" s="306"/>
      <c r="B42" s="307"/>
      <c r="C42" s="323" t="s">
        <v>1409</v>
      </c>
      <c r="D42" s="326">
        <v>283868</v>
      </c>
      <c r="E42" s="326">
        <v>40000</v>
      </c>
      <c r="F42" s="326"/>
      <c r="G42" s="309"/>
      <c r="H42" s="326">
        <v>0</v>
      </c>
      <c r="I42" s="309"/>
      <c r="J42" s="309"/>
      <c r="K42" s="309"/>
      <c r="L42" s="309"/>
      <c r="M42" s="310">
        <f t="shared" si="0"/>
        <v>323868</v>
      </c>
    </row>
    <row r="43" spans="1:13" s="130" customFormat="1" ht="25.5" customHeight="1">
      <c r="A43" s="306"/>
      <c r="B43" s="307"/>
      <c r="C43" s="323" t="s">
        <v>1418</v>
      </c>
      <c r="D43" s="326">
        <v>1225671</v>
      </c>
      <c r="E43" s="326">
        <v>96100</v>
      </c>
      <c r="F43" s="326">
        <v>469700</v>
      </c>
      <c r="G43" s="309">
        <v>638600</v>
      </c>
      <c r="H43" s="326">
        <v>0</v>
      </c>
      <c r="I43" s="309"/>
      <c r="J43" s="309"/>
      <c r="K43" s="309"/>
      <c r="L43" s="309"/>
      <c r="M43" s="310">
        <f t="shared" si="0"/>
        <v>2430071</v>
      </c>
    </row>
    <row r="44" spans="1:13" s="130" customFormat="1" ht="25.5" customHeight="1">
      <c r="A44" s="306"/>
      <c r="B44" s="307"/>
      <c r="C44" s="323" t="s">
        <v>1416</v>
      </c>
      <c r="D44" s="326">
        <v>331479</v>
      </c>
      <c r="E44" s="326">
        <v>9500</v>
      </c>
      <c r="F44" s="326">
        <v>2500</v>
      </c>
      <c r="G44" s="309"/>
      <c r="H44" s="326"/>
      <c r="I44" s="309"/>
      <c r="J44" s="309"/>
      <c r="K44" s="309"/>
      <c r="L44" s="309"/>
      <c r="M44" s="310">
        <f t="shared" si="0"/>
        <v>343479</v>
      </c>
    </row>
    <row r="45" spans="1:13" s="130" customFormat="1" ht="25.5" customHeight="1">
      <c r="A45" s="306"/>
      <c r="B45" s="307"/>
      <c r="C45" s="323" t="s">
        <v>1398</v>
      </c>
      <c r="D45" s="326">
        <v>984361</v>
      </c>
      <c r="E45" s="326">
        <v>34800</v>
      </c>
      <c r="F45" s="326">
        <v>14600</v>
      </c>
      <c r="G45" s="309"/>
      <c r="H45" s="326">
        <v>14000</v>
      </c>
      <c r="I45" s="309"/>
      <c r="J45" s="309"/>
      <c r="K45" s="309"/>
      <c r="L45" s="309"/>
      <c r="M45" s="310">
        <f t="shared" si="0"/>
        <v>1047761</v>
      </c>
    </row>
    <row r="46" spans="1:13" s="130" customFormat="1" ht="25.5" customHeight="1">
      <c r="A46" s="306"/>
      <c r="B46" s="307"/>
      <c r="C46" s="323" t="s">
        <v>1413</v>
      </c>
      <c r="D46" s="326">
        <v>749132</v>
      </c>
      <c r="E46" s="326">
        <f>141200+9323831</f>
        <v>9465031</v>
      </c>
      <c r="F46" s="326">
        <v>1890998</v>
      </c>
      <c r="G46" s="309"/>
      <c r="H46" s="326">
        <v>9500</v>
      </c>
      <c r="I46" s="309"/>
      <c r="J46" s="309"/>
      <c r="K46" s="309"/>
      <c r="L46" s="309"/>
      <c r="M46" s="310">
        <f t="shared" si="0"/>
        <v>12114661</v>
      </c>
    </row>
    <row r="47" spans="1:13" s="130" customFormat="1" ht="25.5" customHeight="1">
      <c r="A47" s="306"/>
      <c r="B47" s="307"/>
      <c r="C47" s="323" t="s">
        <v>1386</v>
      </c>
      <c r="D47" s="326">
        <v>727380</v>
      </c>
      <c r="E47" s="326">
        <v>26040</v>
      </c>
      <c r="F47" s="327">
        <v>960</v>
      </c>
      <c r="G47" s="309"/>
      <c r="H47" s="326">
        <v>8000</v>
      </c>
      <c r="I47" s="309"/>
      <c r="J47" s="309"/>
      <c r="K47" s="309"/>
      <c r="L47" s="309"/>
      <c r="M47" s="310">
        <f t="shared" si="0"/>
        <v>762380</v>
      </c>
    </row>
    <row r="48" spans="1:13" s="130" customFormat="1" ht="25.5" customHeight="1">
      <c r="A48" s="306"/>
      <c r="B48" s="307"/>
      <c r="C48" s="323" t="s">
        <v>1400</v>
      </c>
      <c r="D48" s="326">
        <v>1946025</v>
      </c>
      <c r="E48" s="326">
        <v>21400</v>
      </c>
      <c r="F48" s="326">
        <v>8600</v>
      </c>
      <c r="G48" s="309"/>
      <c r="H48" s="326">
        <v>0</v>
      </c>
      <c r="I48" s="309"/>
      <c r="J48" s="309"/>
      <c r="K48" s="309"/>
      <c r="L48" s="309"/>
      <c r="M48" s="310">
        <f t="shared" si="0"/>
        <v>1976025</v>
      </c>
    </row>
    <row r="49" spans="1:13" s="130" customFormat="1" ht="25.5" customHeight="1">
      <c r="A49" s="306"/>
      <c r="B49" s="307"/>
      <c r="C49" s="323" t="s">
        <v>1408</v>
      </c>
      <c r="D49" s="326">
        <v>1728920</v>
      </c>
      <c r="E49" s="326">
        <v>72391</v>
      </c>
      <c r="F49" s="326">
        <v>11500</v>
      </c>
      <c r="G49" s="309"/>
      <c r="H49" s="326"/>
      <c r="I49" s="309"/>
      <c r="J49" s="309"/>
      <c r="K49" s="309"/>
      <c r="L49" s="309"/>
      <c r="M49" s="310">
        <f t="shared" si="0"/>
        <v>1812811</v>
      </c>
    </row>
    <row r="50" spans="1:13" s="130" customFormat="1" ht="25.5" customHeight="1">
      <c r="A50" s="306"/>
      <c r="B50" s="307"/>
      <c r="C50" s="323" t="s">
        <v>1392</v>
      </c>
      <c r="D50" s="326">
        <v>604434</v>
      </c>
      <c r="E50" s="326">
        <v>35000</v>
      </c>
      <c r="F50" s="326">
        <v>6213</v>
      </c>
      <c r="G50" s="309"/>
      <c r="H50" s="309"/>
      <c r="I50" s="309"/>
      <c r="J50" s="309"/>
      <c r="K50" s="309"/>
      <c r="L50" s="309"/>
      <c r="M50" s="310">
        <f t="shared" si="0"/>
        <v>645647</v>
      </c>
    </row>
    <row r="51" spans="1:13" s="130" customFormat="1" ht="25.5" customHeight="1">
      <c r="A51" s="306"/>
      <c r="B51" s="307"/>
      <c r="C51" s="323" t="s">
        <v>1383</v>
      </c>
      <c r="D51" s="326">
        <v>776827</v>
      </c>
      <c r="E51" s="326">
        <v>137540</v>
      </c>
      <c r="F51" s="326">
        <v>28600</v>
      </c>
      <c r="G51" s="309"/>
      <c r="H51" s="326">
        <v>27500</v>
      </c>
      <c r="I51" s="309"/>
      <c r="J51" s="309"/>
      <c r="K51" s="309"/>
      <c r="L51" s="309"/>
      <c r="M51" s="310">
        <f t="shared" si="0"/>
        <v>970467</v>
      </c>
    </row>
    <row r="52" spans="1:13" s="130" customFormat="1" ht="25.5" customHeight="1">
      <c r="A52" s="306"/>
      <c r="B52" s="307"/>
      <c r="C52" s="323" t="s">
        <v>1379</v>
      </c>
      <c r="D52" s="326">
        <v>949438</v>
      </c>
      <c r="E52" s="326">
        <v>229800</v>
      </c>
      <c r="F52" s="326">
        <v>2000</v>
      </c>
      <c r="G52" s="309"/>
      <c r="H52" s="326">
        <v>5100</v>
      </c>
      <c r="I52" s="309"/>
      <c r="J52" s="309"/>
      <c r="K52" s="309"/>
      <c r="L52" s="309"/>
      <c r="M52" s="310">
        <f t="shared" si="0"/>
        <v>1186338</v>
      </c>
    </row>
    <row r="53" spans="1:13" s="130" customFormat="1" ht="25.5" customHeight="1">
      <c r="A53" s="306"/>
      <c r="B53" s="307"/>
      <c r="C53" s="323" t="s">
        <v>1381</v>
      </c>
      <c r="D53" s="326">
        <v>1485093</v>
      </c>
      <c r="E53" s="326">
        <v>248000</v>
      </c>
      <c r="F53" s="326">
        <v>7500</v>
      </c>
      <c r="G53" s="309"/>
      <c r="H53" s="326">
        <v>2000</v>
      </c>
      <c r="I53" s="309"/>
      <c r="J53" s="309"/>
      <c r="K53" s="309"/>
      <c r="L53" s="309"/>
      <c r="M53" s="310">
        <f t="shared" si="0"/>
        <v>1742593</v>
      </c>
    </row>
    <row r="54" spans="1:13" s="130" customFormat="1" ht="25.5" customHeight="1">
      <c r="A54" s="306"/>
      <c r="B54" s="307"/>
      <c r="C54" s="323" t="s">
        <v>1387</v>
      </c>
      <c r="D54" s="326">
        <v>1089153.79</v>
      </c>
      <c r="E54" s="326">
        <f>704000</f>
        <v>704000</v>
      </c>
      <c r="F54" s="326">
        <v>14869022</v>
      </c>
      <c r="G54" s="309"/>
      <c r="H54" s="326">
        <v>17000</v>
      </c>
      <c r="I54" s="309"/>
      <c r="J54" s="309"/>
      <c r="K54" s="309"/>
      <c r="L54" s="309"/>
      <c r="M54" s="310">
        <f t="shared" si="0"/>
        <v>16679175.789999999</v>
      </c>
    </row>
    <row r="55" spans="1:13" s="130" customFormat="1" ht="25.5" customHeight="1">
      <c r="A55" s="306"/>
      <c r="B55" s="307"/>
      <c r="C55" s="323" t="s">
        <v>1375</v>
      </c>
      <c r="D55" s="326">
        <v>3484420</v>
      </c>
      <c r="E55" s="326">
        <v>300190</v>
      </c>
      <c r="F55" s="326">
        <v>5000</v>
      </c>
      <c r="G55" s="309"/>
      <c r="H55" s="326">
        <v>73848</v>
      </c>
      <c r="I55" s="309"/>
      <c r="J55" s="309"/>
      <c r="K55" s="309"/>
      <c r="L55" s="309"/>
      <c r="M55" s="310">
        <f t="shared" si="0"/>
        <v>3863458</v>
      </c>
    </row>
    <row r="56" spans="1:13" s="130" customFormat="1" ht="25.5" customHeight="1">
      <c r="A56" s="306"/>
      <c r="B56" s="307"/>
      <c r="C56" s="323" t="s">
        <v>1377</v>
      </c>
      <c r="D56" s="326">
        <v>6217929</v>
      </c>
      <c r="E56" s="326">
        <v>277821</v>
      </c>
      <c r="F56" s="326">
        <v>6500</v>
      </c>
      <c r="G56" s="309"/>
      <c r="H56" s="326">
        <v>0</v>
      </c>
      <c r="I56" s="309"/>
      <c r="J56" s="309"/>
      <c r="K56" s="309"/>
      <c r="L56" s="309"/>
      <c r="M56" s="310">
        <f t="shared" si="0"/>
        <v>6502250</v>
      </c>
    </row>
    <row r="57" spans="1:13" s="130" customFormat="1" ht="25.5" customHeight="1">
      <c r="A57" s="306"/>
      <c r="B57" s="307"/>
      <c r="C57" s="323" t="s">
        <v>1421</v>
      </c>
      <c r="D57" s="326">
        <v>166216</v>
      </c>
      <c r="E57" s="326">
        <v>116000</v>
      </c>
      <c r="F57" s="326">
        <v>60600</v>
      </c>
      <c r="G57" s="326">
        <v>96000</v>
      </c>
      <c r="H57" s="326">
        <v>39000</v>
      </c>
      <c r="I57" s="309"/>
      <c r="J57" s="309"/>
      <c r="K57" s="309"/>
      <c r="L57" s="309"/>
      <c r="M57" s="310">
        <f t="shared" si="0"/>
        <v>477816</v>
      </c>
    </row>
    <row r="58" spans="1:13" s="130" customFormat="1" ht="25.5" customHeight="1">
      <c r="A58" s="306"/>
      <c r="B58" s="307"/>
      <c r="C58" s="323" t="s">
        <v>1405</v>
      </c>
      <c r="D58" s="326">
        <v>593790</v>
      </c>
      <c r="E58" s="326">
        <f>88150+14800</f>
        <v>102950</v>
      </c>
      <c r="F58" s="326">
        <v>75800</v>
      </c>
      <c r="G58" s="309">
        <v>600000</v>
      </c>
      <c r="H58" s="326">
        <v>3500</v>
      </c>
      <c r="I58" s="309"/>
      <c r="J58" s="309"/>
      <c r="K58" s="309"/>
      <c r="L58" s="309"/>
      <c r="M58" s="310">
        <f t="shared" si="0"/>
        <v>1376040</v>
      </c>
    </row>
    <row r="59" spans="1:13" s="130" customFormat="1" ht="25.5" customHeight="1">
      <c r="A59" s="306"/>
      <c r="B59" s="307"/>
      <c r="C59" s="323" t="s">
        <v>1441</v>
      </c>
      <c r="D59" s="323"/>
      <c r="E59" s="326"/>
      <c r="F59" s="309"/>
      <c r="G59" s="326">
        <v>10535400</v>
      </c>
      <c r="H59" s="309"/>
      <c r="I59" s="309"/>
      <c r="J59" s="309"/>
      <c r="K59" s="309"/>
      <c r="L59" s="309"/>
      <c r="M59" s="310">
        <f t="shared" si="0"/>
        <v>10535400</v>
      </c>
    </row>
    <row r="60" spans="1:13" ht="25.5" customHeight="1">
      <c r="A60" s="306"/>
      <c r="B60" s="307"/>
      <c r="C60" s="323" t="s">
        <v>1442</v>
      </c>
      <c r="D60" s="323"/>
      <c r="E60" s="326"/>
      <c r="F60" s="309"/>
      <c r="G60" s="326">
        <v>804332</v>
      </c>
      <c r="H60" s="309"/>
      <c r="I60" s="309"/>
      <c r="J60" s="309"/>
      <c r="K60" s="309"/>
      <c r="L60" s="309"/>
      <c r="M60" s="310">
        <f t="shared" si="0"/>
        <v>804332</v>
      </c>
    </row>
    <row r="61" spans="1:13" ht="25.5" customHeight="1">
      <c r="A61" s="306"/>
      <c r="B61" s="307"/>
      <c r="C61" s="323" t="s">
        <v>1443</v>
      </c>
      <c r="D61" s="323"/>
      <c r="E61" s="326"/>
      <c r="F61" s="309"/>
      <c r="G61" s="326">
        <v>173775</v>
      </c>
      <c r="H61" s="309"/>
      <c r="I61" s="309"/>
      <c r="J61" s="309"/>
      <c r="K61" s="309"/>
      <c r="L61" s="309"/>
      <c r="M61" s="310">
        <f t="shared" si="0"/>
        <v>173775</v>
      </c>
    </row>
    <row r="62" spans="1:13" ht="25.5" customHeight="1">
      <c r="A62" s="306"/>
      <c r="B62" s="307"/>
      <c r="C62" s="323" t="s">
        <v>1444</v>
      </c>
      <c r="D62" s="323"/>
      <c r="E62" s="326"/>
      <c r="F62" s="309"/>
      <c r="G62" s="326">
        <v>103000</v>
      </c>
      <c r="H62" s="309"/>
      <c r="I62" s="309"/>
      <c r="J62" s="309"/>
      <c r="K62" s="309"/>
      <c r="L62" s="309"/>
      <c r="M62" s="310">
        <f t="shared" si="0"/>
        <v>103000</v>
      </c>
    </row>
    <row r="63" spans="1:13" s="130" customFormat="1" ht="25.5" customHeight="1">
      <c r="A63" s="306"/>
      <c r="B63" s="307"/>
      <c r="C63" s="323" t="s">
        <v>1445</v>
      </c>
      <c r="D63" s="323"/>
      <c r="E63" s="326"/>
      <c r="F63" s="309"/>
      <c r="G63" s="326"/>
      <c r="H63" s="309"/>
      <c r="I63" s="326">
        <v>15288436</v>
      </c>
      <c r="J63" s="309"/>
      <c r="K63" s="309"/>
      <c r="L63" s="309"/>
      <c r="M63" s="310">
        <f t="shared" si="0"/>
        <v>15288436</v>
      </c>
    </row>
    <row r="64" spans="1:13" s="130" customFormat="1" ht="25.5" customHeight="1">
      <c r="A64" s="306"/>
      <c r="B64" s="307"/>
      <c r="C64" s="323" t="s">
        <v>1446</v>
      </c>
      <c r="D64" s="309"/>
      <c r="E64" s="326"/>
      <c r="F64" s="309"/>
      <c r="G64" s="309"/>
      <c r="H64" s="309"/>
      <c r="I64" s="309"/>
      <c r="J64" s="309"/>
      <c r="K64" s="309"/>
      <c r="L64" s="326">
        <v>31030155</v>
      </c>
      <c r="M64" s="310">
        <f t="shared" si="0"/>
        <v>31030155</v>
      </c>
    </row>
    <row r="65" spans="1:13" s="130" customFormat="1" ht="25.5" customHeight="1">
      <c r="A65" s="306"/>
      <c r="B65" s="307"/>
      <c r="C65" s="323" t="s">
        <v>1447</v>
      </c>
      <c r="D65" s="309"/>
      <c r="E65" s="309"/>
      <c r="F65" s="309"/>
      <c r="G65" s="326">
        <v>80780</v>
      </c>
      <c r="H65" s="309"/>
      <c r="I65" s="309"/>
      <c r="J65" s="309"/>
      <c r="K65" s="309"/>
      <c r="L65" s="309"/>
      <c r="M65" s="310">
        <f t="shared" si="0"/>
        <v>80780</v>
      </c>
    </row>
    <row r="66" spans="1:13" s="130" customFormat="1" ht="25.5" customHeight="1">
      <c r="A66" s="306"/>
      <c r="B66" s="307"/>
      <c r="C66" s="323"/>
      <c r="D66" s="326"/>
      <c r="E66" s="326"/>
      <c r="F66" s="326"/>
      <c r="G66" s="309"/>
      <c r="H66" s="326"/>
      <c r="I66" s="309"/>
      <c r="J66" s="309"/>
      <c r="K66" s="309"/>
      <c r="L66" s="326"/>
      <c r="M66" s="310">
        <f t="shared" si="0"/>
        <v>0</v>
      </c>
    </row>
    <row r="67" spans="1:13" ht="25.5" customHeight="1">
      <c r="A67" s="306"/>
      <c r="B67" s="307"/>
      <c r="C67" s="323"/>
      <c r="D67" s="326"/>
      <c r="E67" s="326"/>
      <c r="F67" s="326"/>
      <c r="G67" s="309"/>
      <c r="H67" s="326"/>
      <c r="I67" s="309"/>
      <c r="J67" s="309"/>
      <c r="K67" s="309"/>
      <c r="L67" s="309"/>
      <c r="M67" s="310">
        <f t="shared" si="0"/>
        <v>0</v>
      </c>
    </row>
    <row r="68" spans="1:13" s="130" customFormat="1" ht="25.5" customHeight="1">
      <c r="A68" s="324"/>
      <c r="B68" s="325"/>
      <c r="C68" s="323"/>
      <c r="D68" s="326"/>
      <c r="E68" s="326"/>
      <c r="F68" s="326"/>
      <c r="G68" s="309"/>
      <c r="H68" s="326"/>
      <c r="I68" s="309"/>
      <c r="J68" s="309"/>
      <c r="K68" s="309"/>
      <c r="L68" s="309"/>
      <c r="M68" s="310">
        <f t="shared" si="0"/>
        <v>0</v>
      </c>
    </row>
    <row r="69" spans="1:13" s="130" customFormat="1" ht="25.5" customHeight="1">
      <c r="A69" s="324"/>
      <c r="B69" s="325"/>
      <c r="C69" s="323"/>
      <c r="D69" s="326"/>
      <c r="E69" s="326"/>
      <c r="F69" s="326"/>
      <c r="G69" s="309"/>
      <c r="H69" s="326"/>
      <c r="I69" s="309"/>
      <c r="J69" s="309"/>
      <c r="K69" s="309"/>
      <c r="L69" s="309"/>
      <c r="M69" s="310">
        <f t="shared" si="0"/>
        <v>0</v>
      </c>
    </row>
    <row r="70" spans="1:13" s="130" customFormat="1" ht="25.5" customHeight="1">
      <c r="A70" s="324"/>
      <c r="B70" s="325"/>
      <c r="C70" s="323"/>
      <c r="D70" s="326"/>
      <c r="E70" s="326"/>
      <c r="F70" s="327"/>
      <c r="G70" s="309"/>
      <c r="H70" s="326"/>
      <c r="I70" s="309"/>
      <c r="J70" s="309"/>
      <c r="K70" s="309"/>
      <c r="L70" s="309"/>
      <c r="M70" s="310">
        <f t="shared" si="0"/>
        <v>0</v>
      </c>
    </row>
    <row r="71" spans="1:13" s="130" customFormat="1" ht="25.5" customHeight="1">
      <c r="A71" s="324"/>
      <c r="B71" s="325"/>
      <c r="C71" s="323"/>
      <c r="D71" s="326"/>
      <c r="E71" s="326"/>
      <c r="F71" s="326"/>
      <c r="G71" s="309"/>
      <c r="H71" s="326"/>
      <c r="I71" s="309"/>
      <c r="J71" s="309"/>
      <c r="K71" s="309"/>
      <c r="L71" s="309"/>
      <c r="M71" s="310">
        <f t="shared" si="0"/>
        <v>0</v>
      </c>
    </row>
    <row r="72" spans="1:13" s="130" customFormat="1" ht="25.5" customHeight="1">
      <c r="A72" s="324"/>
      <c r="B72" s="325"/>
      <c r="C72" s="323"/>
      <c r="D72" s="326"/>
      <c r="E72" s="326"/>
      <c r="F72" s="326"/>
      <c r="G72" s="309"/>
      <c r="H72" s="326"/>
      <c r="I72" s="309"/>
      <c r="J72" s="309"/>
      <c r="K72" s="309"/>
      <c r="L72" s="309"/>
      <c r="M72" s="310">
        <f t="shared" si="0"/>
        <v>0</v>
      </c>
    </row>
    <row r="73" spans="1:13" s="130" customFormat="1" ht="25.5" customHeight="1">
      <c r="A73" s="324"/>
      <c r="B73" s="325"/>
      <c r="C73" s="323"/>
      <c r="D73" s="326"/>
      <c r="E73" s="326"/>
      <c r="F73" s="326"/>
      <c r="G73" s="309"/>
      <c r="H73" s="309"/>
      <c r="I73" s="309"/>
      <c r="J73" s="309"/>
      <c r="K73" s="309"/>
      <c r="L73" s="309"/>
      <c r="M73" s="310">
        <f t="shared" si="0"/>
        <v>0</v>
      </c>
    </row>
    <row r="74" spans="1:13" s="130" customFormat="1" ht="25.5" customHeight="1">
      <c r="A74" s="324"/>
      <c r="B74" s="325"/>
      <c r="C74" s="323"/>
      <c r="D74" s="326"/>
      <c r="E74" s="326"/>
      <c r="F74" s="326"/>
      <c r="G74" s="309"/>
      <c r="H74" s="326"/>
      <c r="I74" s="309"/>
      <c r="J74" s="309"/>
      <c r="K74" s="309"/>
      <c r="L74" s="309"/>
      <c r="M74" s="310">
        <f t="shared" si="0"/>
        <v>0</v>
      </c>
    </row>
    <row r="75" spans="1:13" s="130" customFormat="1" ht="25.5" customHeight="1">
      <c r="A75" s="324"/>
      <c r="B75" s="325"/>
      <c r="C75" s="323"/>
      <c r="D75" s="326"/>
      <c r="E75" s="326"/>
      <c r="F75" s="326"/>
      <c r="G75" s="309"/>
      <c r="H75" s="326"/>
      <c r="I75" s="309"/>
      <c r="J75" s="309"/>
      <c r="K75" s="309"/>
      <c r="L75" s="309"/>
      <c r="M75" s="310">
        <f t="shared" si="0"/>
        <v>0</v>
      </c>
    </row>
    <row r="76" spans="1:13" s="130" customFormat="1" ht="25.5" customHeight="1">
      <c r="A76" s="324"/>
      <c r="B76" s="325"/>
      <c r="C76" s="323"/>
      <c r="D76" s="326"/>
      <c r="E76" s="326"/>
      <c r="F76" s="326"/>
      <c r="G76" s="309"/>
      <c r="H76" s="326"/>
      <c r="I76" s="309"/>
      <c r="J76" s="309"/>
      <c r="K76" s="309"/>
      <c r="L76" s="309"/>
      <c r="M76" s="310">
        <f t="shared" si="0"/>
        <v>0</v>
      </c>
    </row>
    <row r="77" spans="1:13" s="130" customFormat="1" ht="25.5" customHeight="1">
      <c r="A77" s="324"/>
      <c r="B77" s="325"/>
      <c r="C77" s="323"/>
      <c r="D77" s="326"/>
      <c r="E77" s="326"/>
      <c r="F77" s="326"/>
      <c r="G77" s="309"/>
      <c r="H77" s="326"/>
      <c r="I77" s="309"/>
      <c r="J77" s="309"/>
      <c r="K77" s="309"/>
      <c r="L77" s="309"/>
      <c r="M77" s="310">
        <f t="shared" si="0"/>
        <v>0</v>
      </c>
    </row>
    <row r="78" spans="1:13" s="130" customFormat="1" ht="25.5" customHeight="1">
      <c r="A78" s="324"/>
      <c r="B78" s="325"/>
      <c r="C78" s="323"/>
      <c r="D78" s="326"/>
      <c r="E78" s="326"/>
      <c r="F78" s="326"/>
      <c r="G78" s="309"/>
      <c r="H78" s="326"/>
      <c r="I78" s="309"/>
      <c r="J78" s="309"/>
      <c r="K78" s="309"/>
      <c r="L78" s="309"/>
      <c r="M78" s="310">
        <f t="shared" si="0"/>
        <v>0</v>
      </c>
    </row>
    <row r="79" spans="1:13" s="130" customFormat="1" ht="25.5" customHeight="1">
      <c r="A79" s="324"/>
      <c r="B79" s="325"/>
      <c r="C79" s="323"/>
      <c r="D79" s="326"/>
      <c r="E79" s="326"/>
      <c r="F79" s="326"/>
      <c r="G79" s="309"/>
      <c r="H79" s="326"/>
      <c r="I79" s="309"/>
      <c r="J79" s="309"/>
      <c r="K79" s="309"/>
      <c r="L79" s="309"/>
      <c r="M79" s="310">
        <f t="shared" si="0"/>
        <v>0</v>
      </c>
    </row>
    <row r="80" spans="1:13" s="130" customFormat="1" ht="25.5" customHeight="1">
      <c r="A80" s="324"/>
      <c r="B80" s="325"/>
      <c r="C80" s="323"/>
      <c r="D80" s="326"/>
      <c r="E80" s="326"/>
      <c r="F80" s="326"/>
      <c r="G80" s="326"/>
      <c r="H80" s="326"/>
      <c r="I80" s="309"/>
      <c r="J80" s="309"/>
      <c r="K80" s="309"/>
      <c r="L80" s="309"/>
      <c r="M80" s="310">
        <f t="shared" si="0"/>
        <v>0</v>
      </c>
    </row>
    <row r="81" spans="1:13" s="130" customFormat="1" ht="25.5" customHeight="1">
      <c r="A81" s="324"/>
      <c r="B81" s="325"/>
      <c r="C81" s="323"/>
      <c r="D81" s="326"/>
      <c r="E81" s="326"/>
      <c r="F81" s="326"/>
      <c r="G81" s="309"/>
      <c r="H81" s="326"/>
      <c r="I81" s="309"/>
      <c r="J81" s="309"/>
      <c r="K81" s="309"/>
      <c r="L81" s="309"/>
      <c r="M81" s="310">
        <f t="shared" si="0"/>
        <v>0</v>
      </c>
    </row>
    <row r="82" spans="1:13" s="130" customFormat="1" ht="25.5" customHeight="1">
      <c r="A82" s="324"/>
      <c r="B82" s="325"/>
      <c r="C82" s="323"/>
      <c r="D82" s="323"/>
      <c r="E82" s="326"/>
      <c r="F82" s="309"/>
      <c r="G82" s="326"/>
      <c r="H82" s="309"/>
      <c r="I82" s="309"/>
      <c r="J82" s="309"/>
      <c r="K82" s="309"/>
      <c r="L82" s="309"/>
      <c r="M82" s="310">
        <f t="shared" si="0"/>
        <v>0</v>
      </c>
    </row>
    <row r="83" spans="1:13" s="130" customFormat="1" ht="25.5" customHeight="1">
      <c r="A83" s="324"/>
      <c r="B83" s="325"/>
      <c r="C83" s="323"/>
      <c r="D83" s="323"/>
      <c r="E83" s="326"/>
      <c r="F83" s="309"/>
      <c r="G83" s="326"/>
      <c r="H83" s="309"/>
      <c r="I83" s="309"/>
      <c r="J83" s="309"/>
      <c r="K83" s="309"/>
      <c r="L83" s="309"/>
      <c r="M83" s="310">
        <f t="shared" si="0"/>
        <v>0</v>
      </c>
    </row>
    <row r="84" spans="1:13" s="130" customFormat="1" ht="25.5" customHeight="1">
      <c r="A84" s="324"/>
      <c r="B84" s="325"/>
      <c r="C84" s="323"/>
      <c r="D84" s="323"/>
      <c r="E84" s="326"/>
      <c r="F84" s="309"/>
      <c r="G84" s="326"/>
      <c r="H84" s="309"/>
      <c r="I84" s="309"/>
      <c r="J84" s="309"/>
      <c r="K84" s="309"/>
      <c r="L84" s="309"/>
      <c r="M84" s="310">
        <f t="shared" si="0"/>
        <v>0</v>
      </c>
    </row>
    <row r="85" spans="1:13" s="130" customFormat="1" ht="25.5" customHeight="1">
      <c r="A85" s="324"/>
      <c r="B85" s="324"/>
      <c r="C85" s="323"/>
      <c r="D85" s="323"/>
      <c r="E85" s="326"/>
      <c r="F85" s="309"/>
      <c r="G85" s="326"/>
      <c r="H85" s="309"/>
      <c r="I85" s="309"/>
      <c r="J85" s="309"/>
      <c r="K85" s="309"/>
      <c r="L85" s="309"/>
      <c r="M85" s="310">
        <f>SUM(D85:L85)</f>
        <v>0</v>
      </c>
    </row>
    <row r="86" spans="1:13" s="130" customFormat="1" ht="25.5" customHeight="1">
      <c r="A86" s="324"/>
      <c r="B86" s="324"/>
      <c r="C86" s="323"/>
      <c r="D86" s="323"/>
      <c r="E86" s="326"/>
      <c r="F86" s="344"/>
      <c r="G86" s="326"/>
      <c r="H86" s="309"/>
      <c r="I86" s="326"/>
      <c r="J86" s="309"/>
      <c r="K86" s="309"/>
      <c r="L86" s="309"/>
      <c r="M86" s="310">
        <f>SUM(D86:L86)</f>
        <v>0</v>
      </c>
    </row>
    <row r="87" spans="1:13" s="130" customFormat="1" ht="25.5" customHeight="1">
      <c r="A87" s="324"/>
      <c r="B87" s="324"/>
      <c r="C87" s="323"/>
      <c r="D87" s="309"/>
      <c r="E87" s="344"/>
      <c r="F87" s="309"/>
      <c r="G87" s="309"/>
      <c r="H87" s="309"/>
      <c r="I87" s="309"/>
      <c r="J87" s="309"/>
      <c r="K87" s="309"/>
      <c r="L87" s="326"/>
      <c r="M87" s="310">
        <f t="shared" si="0"/>
        <v>0</v>
      </c>
    </row>
    <row r="88" spans="1:13" s="130" customFormat="1" ht="25.5" customHeight="1">
      <c r="A88" s="324"/>
      <c r="B88" s="325"/>
      <c r="C88" s="323"/>
      <c r="D88" s="309"/>
      <c r="E88" s="309">
        <f>E86-E87</f>
        <v>0</v>
      </c>
      <c r="F88" s="309"/>
      <c r="G88" s="326"/>
      <c r="H88" s="309"/>
      <c r="I88" s="309"/>
      <c r="J88" s="309"/>
      <c r="K88" s="309"/>
      <c r="L88" s="309"/>
      <c r="M88" s="310">
        <f>SUM(D88:L88)</f>
        <v>0</v>
      </c>
    </row>
    <row r="89" spans="1:13" ht="25.5" customHeight="1">
      <c r="A89" s="19"/>
      <c r="B89" s="19"/>
      <c r="C89" s="21" t="s">
        <v>519</v>
      </c>
      <c r="D89" s="18">
        <f t="shared" ref="D89:L89" si="1">SUM(D3:D67)</f>
        <v>165430598.24999997</v>
      </c>
      <c r="E89" s="18">
        <f t="shared" si="1"/>
        <v>26161267</v>
      </c>
      <c r="F89" s="18">
        <f t="shared" si="1"/>
        <v>32155625</v>
      </c>
      <c r="G89" s="18">
        <f t="shared" si="1"/>
        <v>22393116.75</v>
      </c>
      <c r="H89" s="18">
        <f t="shared" si="1"/>
        <v>1097626</v>
      </c>
      <c r="I89" s="18">
        <f t="shared" si="1"/>
        <v>15288436</v>
      </c>
      <c r="J89" s="18">
        <f t="shared" si="1"/>
        <v>0</v>
      </c>
      <c r="K89" s="18">
        <f t="shared" si="1"/>
        <v>0</v>
      </c>
      <c r="L89" s="18">
        <f t="shared" si="1"/>
        <v>31030155</v>
      </c>
      <c r="M89" s="18">
        <f>SUM(D89:L89)</f>
        <v>293556824</v>
      </c>
    </row>
    <row r="90" spans="1:13" ht="3" customHeight="1">
      <c r="A90" s="2"/>
      <c r="B90" s="2"/>
      <c r="C90" s="7"/>
    </row>
    <row r="91" spans="1:13" ht="25.5" hidden="1" customHeight="1">
      <c r="A91" s="2"/>
      <c r="B91" s="2"/>
      <c r="C91" s="7"/>
    </row>
    <row r="92" spans="1:13" ht="25.5" hidden="1" customHeight="1">
      <c r="A92" s="2"/>
      <c r="B92" s="2"/>
      <c r="C92" s="7"/>
    </row>
    <row r="93" spans="1:13" ht="25.5" hidden="1" customHeight="1">
      <c r="A93" s="2"/>
      <c r="B93" s="2"/>
      <c r="C93" s="7"/>
    </row>
    <row r="94" spans="1:13" ht="25.5" hidden="1" customHeight="1">
      <c r="A94" s="2"/>
      <c r="B94" s="2"/>
      <c r="C94" s="7"/>
    </row>
    <row r="95" spans="1:13" s="15" customFormat="1" ht="25.5" hidden="1" customHeight="1">
      <c r="A95" s="2"/>
      <c r="B95" s="2"/>
      <c r="C95" s="7"/>
      <c r="M95" s="16"/>
    </row>
    <row r="96" spans="1:13" s="15" customFormat="1" ht="25.5" hidden="1" customHeight="1">
      <c r="A96" s="2"/>
      <c r="B96" s="2"/>
      <c r="C96" s="7"/>
      <c r="M96" s="16"/>
    </row>
    <row r="97" spans="1:13" s="15" customFormat="1" ht="25.5" hidden="1" customHeight="1">
      <c r="A97" s="2"/>
      <c r="B97" s="2"/>
      <c r="C97" s="7"/>
      <c r="M97" s="16"/>
    </row>
    <row r="98" spans="1:13" s="15" customFormat="1" ht="25.5" hidden="1" customHeight="1">
      <c r="A98" s="2"/>
      <c r="B98" s="2"/>
      <c r="C98" s="4"/>
      <c r="M98" s="16"/>
    </row>
    <row r="99" spans="1:13" s="15" customFormat="1" ht="25.5" hidden="1" customHeight="1">
      <c r="A99" s="2"/>
      <c r="B99" s="2"/>
      <c r="C99" s="7"/>
      <c r="M99" s="16"/>
    </row>
    <row r="100" spans="1:13" s="15" customFormat="1" ht="25.5" hidden="1" customHeight="1">
      <c r="A100" s="2"/>
      <c r="B100" s="2"/>
      <c r="C100" s="7"/>
      <c r="M100" s="16"/>
    </row>
    <row r="101" spans="1:13" s="15" customFormat="1" ht="25.5" hidden="1" customHeight="1">
      <c r="A101" s="2"/>
      <c r="B101" s="2"/>
      <c r="C101" s="7"/>
      <c r="M101" s="16"/>
    </row>
    <row r="102" spans="1:13" s="15" customFormat="1" ht="25.5" hidden="1" customHeight="1">
      <c r="A102" s="2"/>
      <c r="B102" s="2"/>
      <c r="C102" s="4"/>
      <c r="M102" s="16"/>
    </row>
    <row r="103" spans="1:13" s="15" customFormat="1" ht="25.5" hidden="1" customHeight="1">
      <c r="A103" s="2"/>
      <c r="B103" s="2"/>
      <c r="C103" s="7"/>
      <c r="M103" s="16"/>
    </row>
    <row r="104" spans="1:13" s="15" customFormat="1" ht="25.5" hidden="1" customHeight="1">
      <c r="A104" s="2"/>
      <c r="B104" s="2"/>
      <c r="C104" s="7"/>
      <c r="M104" s="16"/>
    </row>
    <row r="105" spans="1:13" s="15" customFormat="1" ht="25.5" hidden="1" customHeight="1">
      <c r="A105" s="2"/>
      <c r="B105" s="2"/>
      <c r="C105" s="7"/>
      <c r="M105" s="16"/>
    </row>
    <row r="106" spans="1:13" s="15" customFormat="1" ht="25.5" hidden="1" customHeight="1">
      <c r="A106" s="2"/>
      <c r="B106" s="2"/>
      <c r="C106" s="7"/>
      <c r="M106" s="16"/>
    </row>
    <row r="107" spans="1:13" s="15" customFormat="1" ht="25.5" hidden="1" customHeight="1">
      <c r="A107" s="2"/>
      <c r="B107" s="2"/>
      <c r="C107" s="7"/>
      <c r="M107" s="16"/>
    </row>
    <row r="108" spans="1:13" s="15" customFormat="1" ht="25.5" hidden="1" customHeight="1">
      <c r="A108" s="2"/>
      <c r="B108" s="2"/>
      <c r="C108" s="7"/>
      <c r="M108" s="16"/>
    </row>
    <row r="109" spans="1:13" s="15" customFormat="1" ht="25.5" hidden="1" customHeight="1">
      <c r="A109" s="2"/>
      <c r="B109" s="2"/>
      <c r="C109" s="7"/>
      <c r="M109" s="16"/>
    </row>
    <row r="110" spans="1:13" s="15" customFormat="1" ht="25.5" hidden="1" customHeight="1">
      <c r="A110" s="2"/>
      <c r="B110" s="2"/>
      <c r="C110" s="7"/>
      <c r="M110" s="16"/>
    </row>
    <row r="111" spans="1:13" s="15" customFormat="1" ht="25.5" hidden="1" customHeight="1">
      <c r="A111" s="2"/>
      <c r="B111" s="2"/>
      <c r="C111" s="7"/>
      <c r="M111" s="16"/>
    </row>
    <row r="112" spans="1:13" s="15" customFormat="1" ht="25.5" hidden="1" customHeight="1">
      <c r="A112" s="2"/>
      <c r="B112" s="2"/>
      <c r="C112" s="4"/>
      <c r="M112" s="16"/>
    </row>
    <row r="113" spans="1:13" s="15" customFormat="1" ht="25.5" hidden="1" customHeight="1">
      <c r="A113" s="2"/>
      <c r="B113" s="2"/>
      <c r="C113" s="7"/>
      <c r="M113" s="16"/>
    </row>
    <row r="114" spans="1:13" s="15" customFormat="1" ht="25.5" hidden="1" customHeight="1">
      <c r="A114" s="2"/>
      <c r="B114" s="2"/>
      <c r="C114" s="7"/>
      <c r="M114" s="16"/>
    </row>
    <row r="115" spans="1:13" s="15" customFormat="1" ht="25.5" hidden="1" customHeight="1">
      <c r="A115" s="2"/>
      <c r="B115" s="2"/>
      <c r="C115" s="7"/>
      <c r="M115" s="16"/>
    </row>
    <row r="116" spans="1:13" s="15" customFormat="1" ht="25.5" hidden="1" customHeight="1">
      <c r="A116" s="2"/>
      <c r="B116" s="2"/>
      <c r="C116" s="7"/>
      <c r="M116" s="16"/>
    </row>
    <row r="117" spans="1:13" s="15" customFormat="1" ht="25.5" hidden="1" customHeight="1">
      <c r="A117" s="2"/>
      <c r="B117" s="2"/>
      <c r="C117" s="7"/>
      <c r="M117" s="16"/>
    </row>
    <row r="118" spans="1:13" s="15" customFormat="1" ht="25.5" hidden="1" customHeight="1">
      <c r="A118" s="2"/>
      <c r="B118" s="2"/>
      <c r="C118" s="7"/>
      <c r="M118" s="16"/>
    </row>
    <row r="119" spans="1:13" s="15" customFormat="1" ht="25.5" hidden="1" customHeight="1">
      <c r="A119" s="2"/>
      <c r="B119" s="2"/>
      <c r="C119" s="7"/>
      <c r="M119" s="16"/>
    </row>
    <row r="120" spans="1:13" s="15" customFormat="1" ht="25.5" hidden="1" customHeight="1">
      <c r="A120" s="2"/>
      <c r="B120" s="2"/>
      <c r="C120" s="7"/>
      <c r="M120" s="16"/>
    </row>
    <row r="121" spans="1:13" s="15" customFormat="1" ht="25.5" hidden="1" customHeight="1">
      <c r="A121" s="2"/>
      <c r="B121" s="2"/>
      <c r="C121" s="7"/>
      <c r="M121" s="16"/>
    </row>
    <row r="122" spans="1:13" s="15" customFormat="1" ht="25.5" hidden="1" customHeight="1">
      <c r="A122" s="2"/>
      <c r="B122" s="2"/>
      <c r="C122" s="4"/>
      <c r="M122" s="16"/>
    </row>
    <row r="123" spans="1:13" s="15" customFormat="1" ht="25.5" hidden="1" customHeight="1">
      <c r="A123" s="2"/>
      <c r="B123" s="2"/>
      <c r="C123" s="7"/>
      <c r="M123" s="16"/>
    </row>
    <row r="124" spans="1:13" s="15" customFormat="1" ht="25.5" hidden="1" customHeight="1">
      <c r="A124" s="2"/>
      <c r="B124" s="2"/>
      <c r="C124" s="7"/>
      <c r="M124" s="16"/>
    </row>
    <row r="125" spans="1:13" s="15" customFormat="1" ht="25.5" hidden="1" customHeight="1">
      <c r="A125" s="2"/>
      <c r="B125" s="2"/>
      <c r="C125" s="7"/>
      <c r="M125" s="16"/>
    </row>
    <row r="126" spans="1:13" s="15" customFormat="1" ht="25.5" hidden="1" customHeight="1">
      <c r="A126" s="2"/>
      <c r="B126" s="2"/>
      <c r="C126" s="7"/>
      <c r="M126" s="16"/>
    </row>
    <row r="127" spans="1:13" s="15" customFormat="1" ht="25.5" hidden="1" customHeight="1">
      <c r="A127" s="2"/>
      <c r="B127" s="2"/>
      <c r="C127" s="7"/>
      <c r="M127" s="16"/>
    </row>
    <row r="128" spans="1:13" s="15" customFormat="1" ht="25.5" hidden="1" customHeight="1">
      <c r="A128" s="2"/>
      <c r="B128" s="2"/>
      <c r="C128" s="7"/>
      <c r="M128" s="16"/>
    </row>
    <row r="129" spans="1:13" s="15" customFormat="1" ht="25.5" hidden="1" customHeight="1">
      <c r="A129" s="2"/>
      <c r="B129" s="2"/>
      <c r="C129" s="7"/>
      <c r="M129" s="16"/>
    </row>
    <row r="130" spans="1:13" s="15" customFormat="1" ht="25.5" hidden="1" customHeight="1">
      <c r="A130" s="2"/>
      <c r="B130" s="2"/>
      <c r="C130" s="4"/>
      <c r="M130" s="16"/>
    </row>
    <row r="131" spans="1:13" s="15" customFormat="1" ht="25.5" hidden="1" customHeight="1">
      <c r="A131" s="2"/>
      <c r="B131" s="2"/>
      <c r="C131" s="7"/>
      <c r="M131" s="16"/>
    </row>
    <row r="132" spans="1:13" s="15" customFormat="1" ht="25.5" hidden="1" customHeight="1">
      <c r="A132" s="2"/>
      <c r="B132" s="2"/>
      <c r="C132" s="7"/>
      <c r="M132" s="16"/>
    </row>
    <row r="133" spans="1:13" s="15" customFormat="1" ht="25.5" hidden="1" customHeight="1">
      <c r="A133" s="2"/>
      <c r="B133" s="2"/>
      <c r="C133" s="4"/>
      <c r="M133" s="16"/>
    </row>
    <row r="134" spans="1:13" s="15" customFormat="1" ht="25.5" hidden="1" customHeight="1">
      <c r="A134" s="2"/>
      <c r="B134" s="2"/>
      <c r="C134" s="7"/>
      <c r="M134" s="16"/>
    </row>
    <row r="135" spans="1:13" s="15" customFormat="1" ht="25.5" hidden="1" customHeight="1">
      <c r="A135" s="2"/>
      <c r="B135" s="2"/>
      <c r="C135" s="7"/>
      <c r="M135" s="16"/>
    </row>
    <row r="136" spans="1:13" s="15" customFormat="1" ht="25.5" hidden="1" customHeight="1">
      <c r="A136" s="2"/>
      <c r="B136" s="2"/>
      <c r="C136" s="7"/>
      <c r="M136" s="16"/>
    </row>
    <row r="137" spans="1:13" s="15" customFormat="1" ht="25.5" hidden="1" customHeight="1">
      <c r="A137" s="2"/>
      <c r="B137" s="2"/>
      <c r="C137" s="7"/>
      <c r="M137" s="16"/>
    </row>
    <row r="138" spans="1:13" s="15" customFormat="1" ht="25.5" hidden="1" customHeight="1">
      <c r="A138" s="2"/>
      <c r="B138" s="2"/>
      <c r="C138" s="7"/>
      <c r="M138" s="16"/>
    </row>
    <row r="139" spans="1:13" s="15" customFormat="1" ht="25.5" hidden="1" customHeight="1">
      <c r="A139" s="2"/>
      <c r="B139" s="2"/>
      <c r="C139" s="4"/>
      <c r="M139" s="16"/>
    </row>
    <row r="140" spans="1:13" s="15" customFormat="1" ht="25.5" hidden="1" customHeight="1">
      <c r="A140" s="2"/>
      <c r="B140" s="2"/>
      <c r="C140" s="7"/>
      <c r="M140" s="16"/>
    </row>
    <row r="141" spans="1:13" s="15" customFormat="1" ht="25.5" hidden="1" customHeight="1">
      <c r="A141" s="2"/>
      <c r="B141" s="2"/>
      <c r="C141" s="7"/>
      <c r="M141" s="16"/>
    </row>
    <row r="142" spans="1:13" s="15" customFormat="1" ht="25.5" hidden="1" customHeight="1">
      <c r="A142" s="2"/>
      <c r="B142" s="2"/>
      <c r="C142" s="7"/>
      <c r="M142" s="16"/>
    </row>
    <row r="143" spans="1:13" s="15" customFormat="1" ht="25.5" hidden="1" customHeight="1">
      <c r="A143" s="2"/>
      <c r="B143" s="2"/>
      <c r="C143" s="4"/>
      <c r="M143" s="16"/>
    </row>
    <row r="144" spans="1:13" s="15" customFormat="1" ht="25.5" hidden="1" customHeight="1">
      <c r="A144" s="2"/>
      <c r="B144" s="2"/>
      <c r="C144" s="7"/>
      <c r="M144" s="16"/>
    </row>
    <row r="145" spans="1:13" s="15" customFormat="1" ht="25.5" hidden="1" customHeight="1">
      <c r="A145" s="2"/>
      <c r="B145" s="2"/>
      <c r="C145" s="7"/>
      <c r="M145" s="16"/>
    </row>
    <row r="146" spans="1:13" s="15" customFormat="1" ht="25.5" hidden="1" customHeight="1">
      <c r="A146" s="2"/>
      <c r="B146" s="2"/>
      <c r="C146" s="7"/>
      <c r="M146" s="16"/>
    </row>
    <row r="147" spans="1:13" s="15" customFormat="1" ht="25.5" hidden="1" customHeight="1">
      <c r="A147" s="2"/>
      <c r="B147" s="2"/>
      <c r="C147" s="7"/>
      <c r="M147" s="16"/>
    </row>
    <row r="148" spans="1:13" s="15" customFormat="1" ht="25.5" hidden="1" customHeight="1">
      <c r="A148" s="2"/>
      <c r="B148" s="2"/>
      <c r="C148" s="7"/>
      <c r="M148" s="16"/>
    </row>
    <row r="149" spans="1:13" s="15" customFormat="1" ht="25.5" hidden="1" customHeight="1">
      <c r="A149" s="2"/>
      <c r="B149" s="2"/>
      <c r="C149" s="7"/>
      <c r="M149" s="16"/>
    </row>
    <row r="150" spans="1:13" s="15" customFormat="1" ht="25.5" hidden="1" customHeight="1">
      <c r="A150" s="2"/>
      <c r="B150" s="2"/>
      <c r="C150" s="7"/>
      <c r="M150" s="16"/>
    </row>
    <row r="151" spans="1:13" s="15" customFormat="1" ht="25.5" hidden="1" customHeight="1">
      <c r="A151" s="2"/>
      <c r="B151" s="2"/>
      <c r="C151" s="7"/>
      <c r="M151" s="16"/>
    </row>
    <row r="152" spans="1:13" s="15" customFormat="1" ht="25.5" hidden="1" customHeight="1">
      <c r="A152" s="2"/>
      <c r="B152" s="2"/>
      <c r="C152" s="7"/>
      <c r="M152" s="16"/>
    </row>
    <row r="153" spans="1:13" s="15" customFormat="1" ht="25.5" hidden="1" customHeight="1">
      <c r="A153" s="2"/>
      <c r="B153" s="2"/>
      <c r="C153" s="4"/>
      <c r="M153" s="16"/>
    </row>
    <row r="154" spans="1:13" s="15" customFormat="1" ht="25.5" hidden="1" customHeight="1">
      <c r="A154" s="2"/>
      <c r="B154" s="2"/>
      <c r="C154" s="4"/>
      <c r="M154" s="16"/>
    </row>
    <row r="155" spans="1:13" s="15" customFormat="1" ht="25.5" hidden="1" customHeight="1">
      <c r="A155" s="2"/>
      <c r="B155" s="2"/>
      <c r="C155" s="7"/>
      <c r="M155" s="16"/>
    </row>
    <row r="156" spans="1:13" s="15" customFormat="1" ht="25.5" hidden="1" customHeight="1">
      <c r="A156" s="2"/>
      <c r="B156" s="2"/>
      <c r="C156" s="7"/>
      <c r="M156" s="16"/>
    </row>
    <row r="157" spans="1:13" s="15" customFormat="1" ht="25.5" hidden="1" customHeight="1">
      <c r="A157" s="2"/>
      <c r="B157" s="2"/>
      <c r="C157" s="7"/>
      <c r="M157" s="16"/>
    </row>
    <row r="158" spans="1:13" s="15" customFormat="1" ht="25.5" hidden="1" customHeight="1">
      <c r="A158" s="2"/>
      <c r="B158" s="2"/>
      <c r="C158" s="7"/>
      <c r="M158" s="16"/>
    </row>
    <row r="159" spans="1:13" s="15" customFormat="1" ht="25.5" hidden="1" customHeight="1">
      <c r="A159" s="2"/>
      <c r="B159" s="2"/>
      <c r="C159" s="7"/>
      <c r="M159" s="16"/>
    </row>
    <row r="160" spans="1:13" s="15" customFormat="1" ht="25.5" hidden="1" customHeight="1">
      <c r="A160" s="2"/>
      <c r="B160" s="2"/>
      <c r="C160" s="7"/>
      <c r="M160" s="16"/>
    </row>
    <row r="161" spans="1:13" s="15" customFormat="1" ht="25.5" hidden="1" customHeight="1">
      <c r="A161" s="2"/>
      <c r="B161" s="2"/>
      <c r="C161" s="7"/>
      <c r="M161" s="16"/>
    </row>
    <row r="162" spans="1:13" s="15" customFormat="1" ht="25.5" hidden="1" customHeight="1">
      <c r="A162" s="2"/>
      <c r="B162" s="2"/>
      <c r="C162" s="7"/>
      <c r="M162" s="16"/>
    </row>
    <row r="163" spans="1:13" s="15" customFormat="1" ht="25.5" hidden="1" customHeight="1">
      <c r="A163" s="2"/>
      <c r="B163" s="2"/>
      <c r="C163" s="7"/>
      <c r="M163" s="16"/>
    </row>
    <row r="164" spans="1:13" s="15" customFormat="1" ht="25.5" hidden="1" customHeight="1">
      <c r="A164" s="2"/>
      <c r="B164" s="2"/>
      <c r="C164" s="4"/>
      <c r="M164" s="16"/>
    </row>
    <row r="165" spans="1:13" s="15" customFormat="1" ht="25.5" hidden="1" customHeight="1">
      <c r="A165" s="2"/>
      <c r="B165" s="2"/>
      <c r="C165" s="7"/>
      <c r="M165" s="16"/>
    </row>
    <row r="166" spans="1:13" s="15" customFormat="1" ht="25.5" hidden="1" customHeight="1">
      <c r="A166" s="2"/>
      <c r="B166" s="2"/>
      <c r="C166" s="7"/>
      <c r="M166" s="16"/>
    </row>
    <row r="167" spans="1:13" s="15" customFormat="1" ht="25.5" hidden="1" customHeight="1">
      <c r="A167" s="2"/>
      <c r="B167" s="2"/>
      <c r="C167" s="7"/>
      <c r="M167" s="16"/>
    </row>
    <row r="168" spans="1:13" s="15" customFormat="1" ht="25.5" hidden="1" customHeight="1">
      <c r="A168" s="2"/>
      <c r="B168" s="2"/>
      <c r="C168" s="7"/>
      <c r="M168" s="16"/>
    </row>
    <row r="169" spans="1:13" s="15" customFormat="1" ht="25.5" hidden="1" customHeight="1">
      <c r="A169" s="2"/>
      <c r="B169" s="2"/>
      <c r="C169" s="7"/>
      <c r="M169" s="16"/>
    </row>
    <row r="170" spans="1:13" s="15" customFormat="1" ht="25.5" hidden="1" customHeight="1">
      <c r="A170" s="2"/>
      <c r="B170" s="2"/>
      <c r="C170" s="7"/>
      <c r="M170" s="16"/>
    </row>
    <row r="171" spans="1:13" s="15" customFormat="1" ht="25.5" hidden="1" customHeight="1">
      <c r="A171" s="2"/>
      <c r="B171" s="2"/>
      <c r="C171" s="7"/>
      <c r="M171" s="16"/>
    </row>
    <row r="172" spans="1:13" s="15" customFormat="1" ht="25.5" hidden="1" customHeight="1">
      <c r="A172" s="2"/>
      <c r="B172" s="2"/>
      <c r="C172" s="7"/>
      <c r="M172" s="16"/>
    </row>
    <row r="173" spans="1:13" s="15" customFormat="1" ht="25.5" hidden="1" customHeight="1">
      <c r="A173" s="2"/>
      <c r="B173" s="2"/>
      <c r="C173" s="7"/>
      <c r="M173" s="16"/>
    </row>
    <row r="174" spans="1:13" s="15" customFormat="1" ht="25.5" hidden="1" customHeight="1">
      <c r="A174" s="2"/>
      <c r="B174" s="2"/>
      <c r="C174" s="4"/>
      <c r="M174" s="16"/>
    </row>
    <row r="175" spans="1:13" s="15" customFormat="1" ht="25.5" hidden="1" customHeight="1">
      <c r="A175" s="2"/>
      <c r="B175" s="2"/>
      <c r="C175" s="7"/>
      <c r="M175" s="16"/>
    </row>
    <row r="176" spans="1:13" s="15" customFormat="1" ht="25.5" hidden="1" customHeight="1">
      <c r="A176" s="2"/>
      <c r="B176" s="2"/>
      <c r="C176" s="7"/>
      <c r="M176" s="16"/>
    </row>
    <row r="177" spans="1:13" s="15" customFormat="1" ht="25.5" hidden="1" customHeight="1">
      <c r="A177" s="2"/>
      <c r="B177" s="2"/>
      <c r="C177" s="7"/>
      <c r="M177" s="16"/>
    </row>
    <row r="178" spans="1:13" s="15" customFormat="1" ht="25.5" hidden="1" customHeight="1">
      <c r="A178" s="2"/>
      <c r="B178" s="2"/>
      <c r="C178" s="7"/>
      <c r="M178" s="16"/>
    </row>
    <row r="179" spans="1:13" s="15" customFormat="1" ht="25.5" hidden="1" customHeight="1">
      <c r="A179" s="2"/>
      <c r="B179" s="2"/>
      <c r="C179" s="7"/>
      <c r="M179" s="16"/>
    </row>
    <row r="180" spans="1:13" s="15" customFormat="1" ht="25.5" hidden="1" customHeight="1">
      <c r="A180" s="2"/>
      <c r="B180" s="2"/>
      <c r="C180" s="7"/>
      <c r="M180" s="16"/>
    </row>
    <row r="181" spans="1:13" s="15" customFormat="1" ht="25.5" hidden="1" customHeight="1">
      <c r="A181" s="2"/>
      <c r="B181" s="2"/>
      <c r="C181" s="7"/>
      <c r="M181" s="16"/>
    </row>
    <row r="182" spans="1:13" s="15" customFormat="1" ht="25.5" hidden="1" customHeight="1">
      <c r="A182" s="2"/>
      <c r="B182" s="2"/>
      <c r="C182" s="7"/>
      <c r="M182" s="16"/>
    </row>
    <row r="183" spans="1:13" s="15" customFormat="1" ht="25.5" hidden="1" customHeight="1">
      <c r="A183" s="2"/>
      <c r="B183" s="2"/>
      <c r="C183" s="7"/>
      <c r="M183" s="16"/>
    </row>
    <row r="184" spans="1:13" s="15" customFormat="1" ht="25.5" hidden="1" customHeight="1">
      <c r="A184" s="2"/>
      <c r="B184" s="2"/>
      <c r="C184" s="4"/>
      <c r="M184" s="16"/>
    </row>
    <row r="185" spans="1:13" s="15" customFormat="1" ht="25.5" hidden="1" customHeight="1">
      <c r="A185" s="2"/>
      <c r="B185" s="2"/>
      <c r="C185" s="7"/>
      <c r="M185" s="16"/>
    </row>
    <row r="186" spans="1:13" s="15" customFormat="1" ht="25.5" hidden="1" customHeight="1">
      <c r="A186" s="2"/>
      <c r="B186" s="2"/>
      <c r="C186" s="7"/>
      <c r="M186" s="16"/>
    </row>
    <row r="187" spans="1:13" s="15" customFormat="1" ht="25.5" hidden="1" customHeight="1">
      <c r="A187" s="2"/>
      <c r="B187" s="2"/>
      <c r="C187" s="7"/>
      <c r="M187" s="16"/>
    </row>
    <row r="188" spans="1:13" s="15" customFormat="1" ht="25.5" hidden="1" customHeight="1">
      <c r="A188" s="2"/>
      <c r="B188" s="2"/>
      <c r="C188" s="7"/>
      <c r="M188" s="16"/>
    </row>
    <row r="189" spans="1:13" s="15" customFormat="1" ht="25.5" hidden="1" customHeight="1">
      <c r="A189" s="2"/>
      <c r="B189" s="2"/>
      <c r="C189" s="7"/>
      <c r="M189" s="16"/>
    </row>
    <row r="190" spans="1:13" s="15" customFormat="1" ht="25.5" hidden="1" customHeight="1">
      <c r="A190" s="2"/>
      <c r="B190" s="2"/>
      <c r="C190" s="7"/>
      <c r="M190" s="16"/>
    </row>
    <row r="191" spans="1:13" s="15" customFormat="1" ht="25.5" hidden="1" customHeight="1">
      <c r="A191" s="2"/>
      <c r="B191" s="2"/>
      <c r="C191" s="7"/>
      <c r="M191" s="16"/>
    </row>
    <row r="192" spans="1:13" s="15" customFormat="1" ht="25.5" hidden="1" customHeight="1">
      <c r="A192" s="2"/>
      <c r="B192" s="2"/>
      <c r="C192" s="7"/>
      <c r="M192" s="16"/>
    </row>
    <row r="193" spans="1:13" s="15" customFormat="1" ht="25.5" hidden="1" customHeight="1">
      <c r="A193" s="2"/>
      <c r="B193" s="2"/>
      <c r="C193" s="7"/>
      <c r="M193" s="16"/>
    </row>
    <row r="194" spans="1:13" s="15" customFormat="1" ht="25.5" hidden="1" customHeight="1">
      <c r="A194" s="2"/>
      <c r="B194" s="2"/>
      <c r="C194" s="4"/>
      <c r="M194" s="16"/>
    </row>
    <row r="195" spans="1:13" s="15" customFormat="1" ht="25.5" hidden="1" customHeight="1">
      <c r="A195" s="2"/>
      <c r="B195" s="2"/>
      <c r="C195" s="7"/>
      <c r="M195" s="16"/>
    </row>
    <row r="196" spans="1:13" s="15" customFormat="1" ht="25.5" hidden="1" customHeight="1">
      <c r="A196" s="2"/>
      <c r="B196" s="2"/>
      <c r="C196" s="7"/>
      <c r="M196" s="16"/>
    </row>
    <row r="197" spans="1:13" s="15" customFormat="1" ht="25.5" hidden="1" customHeight="1">
      <c r="A197" s="2"/>
      <c r="B197" s="2"/>
      <c r="C197" s="7"/>
      <c r="M197" s="16"/>
    </row>
    <row r="198" spans="1:13" s="15" customFormat="1" ht="25.5" hidden="1" customHeight="1">
      <c r="A198" s="2"/>
      <c r="B198" s="2"/>
      <c r="C198" s="7"/>
      <c r="M198" s="16"/>
    </row>
    <row r="199" spans="1:13" s="15" customFormat="1" ht="25.5" hidden="1" customHeight="1">
      <c r="A199" s="2"/>
      <c r="B199" s="2"/>
      <c r="C199" s="7"/>
      <c r="M199" s="16"/>
    </row>
    <row r="200" spans="1:13" s="15" customFormat="1" ht="25.5" hidden="1" customHeight="1">
      <c r="A200" s="2"/>
      <c r="B200" s="2"/>
      <c r="C200" s="7"/>
      <c r="M200" s="16"/>
    </row>
    <row r="201" spans="1:13" s="15" customFormat="1" ht="25.5" hidden="1" customHeight="1">
      <c r="A201" s="2"/>
      <c r="B201" s="2"/>
      <c r="C201" s="7"/>
      <c r="M201" s="16"/>
    </row>
    <row r="202" spans="1:13" s="15" customFormat="1" ht="25.5" hidden="1" customHeight="1">
      <c r="A202" s="2"/>
      <c r="B202" s="2"/>
      <c r="C202" s="7"/>
      <c r="M202" s="16"/>
    </row>
    <row r="203" spans="1:13" s="15" customFormat="1" ht="25.5" hidden="1" customHeight="1">
      <c r="A203" s="2"/>
      <c r="B203" s="2"/>
      <c r="C203" s="7"/>
      <c r="M203" s="16"/>
    </row>
    <row r="204" spans="1:13" s="15" customFormat="1" ht="25.5" hidden="1" customHeight="1">
      <c r="A204" s="2"/>
      <c r="B204" s="2"/>
      <c r="C204" s="4"/>
      <c r="M204" s="16"/>
    </row>
    <row r="205" spans="1:13" s="15" customFormat="1" ht="25.5" hidden="1" customHeight="1">
      <c r="A205" s="2"/>
      <c r="B205" s="2"/>
      <c r="C205" s="7"/>
      <c r="M205" s="16"/>
    </row>
    <row r="206" spans="1:13" s="15" customFormat="1" ht="25.5" hidden="1" customHeight="1">
      <c r="A206" s="2"/>
      <c r="B206" s="2"/>
      <c r="C206" s="7"/>
      <c r="M206" s="16"/>
    </row>
    <row r="207" spans="1:13" s="15" customFormat="1" ht="25.5" hidden="1" customHeight="1">
      <c r="A207" s="2"/>
      <c r="B207" s="2"/>
      <c r="C207" s="7"/>
      <c r="M207" s="16"/>
    </row>
    <row r="208" spans="1:13" s="15" customFormat="1" ht="25.5" hidden="1" customHeight="1">
      <c r="A208" s="2"/>
      <c r="B208" s="2"/>
      <c r="C208" s="7"/>
      <c r="M208" s="16"/>
    </row>
    <row r="209" spans="1:13" s="15" customFormat="1" ht="25.5" hidden="1" customHeight="1">
      <c r="A209" s="2"/>
      <c r="B209" s="2"/>
      <c r="C209" s="7"/>
      <c r="M209" s="16"/>
    </row>
    <row r="210" spans="1:13" s="15" customFormat="1" ht="25.5" hidden="1" customHeight="1">
      <c r="A210" s="2"/>
      <c r="B210" s="2"/>
      <c r="C210" s="7"/>
      <c r="M210" s="16"/>
    </row>
    <row r="211" spans="1:13" s="15" customFormat="1" ht="25.5" hidden="1" customHeight="1">
      <c r="A211" s="2"/>
      <c r="B211" s="2"/>
      <c r="C211" s="7"/>
      <c r="M211" s="16"/>
    </row>
    <row r="212" spans="1:13" s="15" customFormat="1" ht="25.5" hidden="1" customHeight="1">
      <c r="A212" s="2"/>
      <c r="B212" s="2"/>
      <c r="C212" s="4"/>
      <c r="M212" s="16"/>
    </row>
    <row r="213" spans="1:13" s="15" customFormat="1" ht="25.5" hidden="1" customHeight="1">
      <c r="A213" s="2"/>
      <c r="B213" s="2"/>
      <c r="C213" s="7"/>
      <c r="M213" s="16"/>
    </row>
    <row r="214" spans="1:13" s="15" customFormat="1" ht="25.5" hidden="1" customHeight="1">
      <c r="A214" s="2"/>
      <c r="B214" s="2"/>
      <c r="C214" s="7"/>
      <c r="M214" s="16"/>
    </row>
    <row r="215" spans="1:13" s="15" customFormat="1" ht="25.5" hidden="1" customHeight="1">
      <c r="A215" s="2"/>
      <c r="B215" s="2"/>
      <c r="C215" s="7"/>
      <c r="M215" s="16"/>
    </row>
    <row r="216" spans="1:13" s="15" customFormat="1" ht="25.5" hidden="1" customHeight="1">
      <c r="A216" s="2"/>
      <c r="B216" s="2"/>
      <c r="C216" s="7"/>
      <c r="M216" s="16"/>
    </row>
    <row r="217" spans="1:13" s="15" customFormat="1" ht="25.5" hidden="1" customHeight="1">
      <c r="A217" s="2"/>
      <c r="B217" s="2"/>
      <c r="C217" s="7"/>
      <c r="M217" s="16"/>
    </row>
    <row r="218" spans="1:13" s="15" customFormat="1" ht="25.5" hidden="1" customHeight="1">
      <c r="A218" s="2"/>
      <c r="B218" s="2"/>
      <c r="C218" s="7"/>
      <c r="M218" s="16"/>
    </row>
    <row r="219" spans="1:13" s="15" customFormat="1" ht="25.5" hidden="1" customHeight="1">
      <c r="A219" s="2"/>
      <c r="B219" s="2"/>
      <c r="C219" s="7"/>
      <c r="M219" s="16"/>
    </row>
    <row r="220" spans="1:13" s="15" customFormat="1" ht="25.5" hidden="1" customHeight="1">
      <c r="A220" s="2"/>
      <c r="B220" s="2"/>
      <c r="C220" s="7"/>
      <c r="M220" s="16"/>
    </row>
    <row r="221" spans="1:13" s="15" customFormat="1" ht="25.5" hidden="1" customHeight="1">
      <c r="A221" s="2"/>
      <c r="B221" s="2"/>
      <c r="C221" s="7"/>
      <c r="M221" s="16"/>
    </row>
    <row r="222" spans="1:13" s="15" customFormat="1" ht="25.5" hidden="1" customHeight="1">
      <c r="A222" s="2"/>
      <c r="B222" s="2"/>
      <c r="C222" s="4"/>
      <c r="M222" s="16"/>
    </row>
    <row r="223" spans="1:13" s="15" customFormat="1" ht="25.5" hidden="1" customHeight="1">
      <c r="A223" s="2"/>
      <c r="B223" s="2"/>
      <c r="C223" s="7"/>
      <c r="M223" s="16"/>
    </row>
    <row r="224" spans="1:13" s="15" customFormat="1" ht="25.5" hidden="1" customHeight="1">
      <c r="A224" s="2"/>
      <c r="B224" s="2"/>
      <c r="C224" s="7"/>
      <c r="M224" s="16"/>
    </row>
    <row r="225" spans="1:13" s="15" customFormat="1" ht="25.5" hidden="1" customHeight="1">
      <c r="A225" s="2"/>
      <c r="B225" s="2"/>
      <c r="C225" s="7"/>
      <c r="M225" s="16"/>
    </row>
    <row r="226" spans="1:13" s="15" customFormat="1" ht="25.5" hidden="1" customHeight="1">
      <c r="A226" s="2"/>
      <c r="B226" s="2"/>
      <c r="C226" s="7"/>
      <c r="M226" s="16"/>
    </row>
    <row r="227" spans="1:13" s="15" customFormat="1" ht="25.5" hidden="1" customHeight="1">
      <c r="A227" s="2"/>
      <c r="B227" s="2"/>
      <c r="C227" s="7"/>
      <c r="M227" s="16"/>
    </row>
    <row r="228" spans="1:13" s="15" customFormat="1" ht="25.5" hidden="1" customHeight="1">
      <c r="A228" s="2"/>
      <c r="B228" s="2"/>
      <c r="C228" s="4"/>
      <c r="M228" s="16"/>
    </row>
    <row r="229" spans="1:13" s="15" customFormat="1" ht="25.5" hidden="1" customHeight="1">
      <c r="A229" s="2"/>
      <c r="B229" s="2"/>
      <c r="C229" s="7"/>
      <c r="M229" s="16"/>
    </row>
    <row r="230" spans="1:13" s="15" customFormat="1" ht="25.5" hidden="1" customHeight="1">
      <c r="A230" s="2"/>
      <c r="B230" s="2"/>
      <c r="C230" s="7"/>
      <c r="M230" s="16"/>
    </row>
    <row r="231" spans="1:13" s="15" customFormat="1" ht="25.5" hidden="1" customHeight="1">
      <c r="A231" s="2"/>
      <c r="B231" s="2"/>
      <c r="C231" s="7"/>
      <c r="M231" s="16"/>
    </row>
    <row r="232" spans="1:13" s="15" customFormat="1" ht="25.5" hidden="1" customHeight="1">
      <c r="A232" s="2"/>
      <c r="B232" s="2"/>
      <c r="C232" s="7"/>
      <c r="M232" s="16"/>
    </row>
    <row r="233" spans="1:13" s="15" customFormat="1" ht="25.5" hidden="1" customHeight="1">
      <c r="A233" s="2"/>
      <c r="B233" s="2"/>
      <c r="C233" s="7"/>
      <c r="M233" s="16"/>
    </row>
    <row r="234" spans="1:13" s="15" customFormat="1" ht="25.5" hidden="1" customHeight="1">
      <c r="A234" s="2"/>
      <c r="B234" s="2"/>
      <c r="C234" s="7"/>
      <c r="M234" s="16"/>
    </row>
    <row r="235" spans="1:13" s="15" customFormat="1" ht="25.5" hidden="1" customHeight="1">
      <c r="A235" s="2"/>
      <c r="B235" s="2"/>
      <c r="C235" s="7"/>
      <c r="M235" s="16"/>
    </row>
    <row r="236" spans="1:13" s="15" customFormat="1" ht="25.5" hidden="1" customHeight="1">
      <c r="A236" s="2"/>
      <c r="B236" s="2"/>
      <c r="C236" s="4"/>
      <c r="M236" s="16"/>
    </row>
    <row r="237" spans="1:13" s="15" customFormat="1" ht="25.5" hidden="1" customHeight="1">
      <c r="A237" s="2"/>
      <c r="B237" s="2"/>
      <c r="C237" s="7"/>
      <c r="M237" s="16"/>
    </row>
    <row r="238" spans="1:13" s="15" customFormat="1" ht="25.5" hidden="1" customHeight="1">
      <c r="A238" s="2"/>
      <c r="B238" s="2"/>
      <c r="C238" s="7"/>
      <c r="M238" s="16"/>
    </row>
    <row r="239" spans="1:13" s="15" customFormat="1" ht="25.5" hidden="1" customHeight="1">
      <c r="A239" s="2"/>
      <c r="B239" s="2"/>
      <c r="C239" s="7"/>
      <c r="M239" s="16"/>
    </row>
    <row r="240" spans="1:13" s="15" customFormat="1" ht="25.5" hidden="1" customHeight="1">
      <c r="A240" s="2"/>
      <c r="B240" s="2"/>
      <c r="C240" s="7"/>
      <c r="M240" s="16"/>
    </row>
    <row r="241" spans="1:13" s="15" customFormat="1" ht="25.5" hidden="1" customHeight="1">
      <c r="A241" s="2"/>
      <c r="B241" s="2"/>
      <c r="C241" s="7"/>
      <c r="M241" s="16"/>
    </row>
    <row r="242" spans="1:13" s="15" customFormat="1" ht="25.5" hidden="1" customHeight="1">
      <c r="A242" s="2"/>
      <c r="B242" s="2"/>
      <c r="C242" s="7"/>
      <c r="M242" s="16"/>
    </row>
    <row r="243" spans="1:13" s="15" customFormat="1" ht="25.5" hidden="1" customHeight="1">
      <c r="A243" s="2"/>
      <c r="B243" s="2"/>
      <c r="C243" s="7"/>
      <c r="M243" s="16"/>
    </row>
    <row r="244" spans="1:13" s="15" customFormat="1" ht="25.5" hidden="1" customHeight="1">
      <c r="A244" s="2"/>
      <c r="B244" s="2"/>
      <c r="C244" s="7"/>
      <c r="M244" s="16"/>
    </row>
    <row r="245" spans="1:13" s="15" customFormat="1" ht="25.5" hidden="1" customHeight="1">
      <c r="A245" s="2"/>
      <c r="B245" s="2"/>
      <c r="C245" s="7"/>
      <c r="M245" s="16"/>
    </row>
    <row r="246" spans="1:13" s="15" customFormat="1" ht="25.5" hidden="1" customHeight="1">
      <c r="A246" s="2"/>
      <c r="B246" s="2"/>
      <c r="C246" s="7"/>
      <c r="M246" s="16"/>
    </row>
    <row r="247" spans="1:13" s="15" customFormat="1" ht="25.5" hidden="1" customHeight="1">
      <c r="A247" s="2"/>
      <c r="B247" s="2"/>
      <c r="C247" s="4"/>
      <c r="M247" s="16"/>
    </row>
    <row r="248" spans="1:13" s="15" customFormat="1" ht="25.5" hidden="1" customHeight="1">
      <c r="A248" s="2"/>
      <c r="B248" s="2"/>
      <c r="C248" s="7"/>
      <c r="M248" s="16"/>
    </row>
    <row r="249" spans="1:13" s="15" customFormat="1" ht="25.5" hidden="1" customHeight="1">
      <c r="A249" s="2"/>
      <c r="B249" s="2"/>
      <c r="C249" s="7"/>
      <c r="M249" s="16"/>
    </row>
    <row r="250" spans="1:13" s="15" customFormat="1" ht="25.5" hidden="1" customHeight="1">
      <c r="A250" s="2"/>
      <c r="B250" s="2"/>
      <c r="C250" s="7"/>
      <c r="M250" s="16"/>
    </row>
    <row r="251" spans="1:13" s="15" customFormat="1" ht="25.5" hidden="1" customHeight="1">
      <c r="A251" s="2"/>
      <c r="B251" s="2"/>
      <c r="C251" s="7"/>
      <c r="M251" s="16"/>
    </row>
    <row r="252" spans="1:13" s="15" customFormat="1" ht="25.5" hidden="1" customHeight="1">
      <c r="A252" s="2"/>
      <c r="B252" s="2"/>
      <c r="C252" s="7"/>
      <c r="M252" s="16"/>
    </row>
    <row r="253" spans="1:13" s="15" customFormat="1" ht="25.5" hidden="1" customHeight="1">
      <c r="A253" s="2"/>
      <c r="B253" s="2"/>
      <c r="C253" s="4"/>
      <c r="M253" s="16"/>
    </row>
    <row r="254" spans="1:13" s="15" customFormat="1" ht="25.5" hidden="1" customHeight="1">
      <c r="A254" s="2"/>
      <c r="B254" s="2"/>
      <c r="C254" s="7"/>
      <c r="M254" s="16"/>
    </row>
    <row r="255" spans="1:13" s="15" customFormat="1" ht="25.5" hidden="1" customHeight="1">
      <c r="A255" s="2"/>
      <c r="B255" s="2"/>
      <c r="C255" s="7"/>
      <c r="M255" s="16"/>
    </row>
    <row r="256" spans="1:13" s="15" customFormat="1" ht="25.5" hidden="1" customHeight="1">
      <c r="A256" s="2"/>
      <c r="B256" s="2"/>
      <c r="C256" s="7"/>
      <c r="M256" s="16"/>
    </row>
    <row r="257" spans="1:13" s="15" customFormat="1" ht="25.5" hidden="1" customHeight="1">
      <c r="A257" s="2"/>
      <c r="B257" s="2"/>
      <c r="C257" s="7"/>
      <c r="M257" s="16"/>
    </row>
    <row r="258" spans="1:13" s="15" customFormat="1" ht="25.5" hidden="1" customHeight="1">
      <c r="A258" s="2"/>
      <c r="B258" s="2"/>
      <c r="C258" s="7"/>
      <c r="M258" s="16"/>
    </row>
    <row r="259" spans="1:13" s="15" customFormat="1" ht="25.5" hidden="1" customHeight="1">
      <c r="A259" s="2"/>
      <c r="B259" s="2"/>
      <c r="C259" s="7"/>
      <c r="M259" s="16"/>
    </row>
    <row r="260" spans="1:13" s="15" customFormat="1" ht="25.5" hidden="1" customHeight="1">
      <c r="A260" s="2"/>
      <c r="B260" s="2"/>
      <c r="C260" s="7"/>
      <c r="M260" s="16"/>
    </row>
    <row r="261" spans="1:13" s="15" customFormat="1" ht="25.5" hidden="1" customHeight="1">
      <c r="A261" s="2"/>
      <c r="B261" s="2"/>
      <c r="C261" s="4"/>
      <c r="M261" s="16"/>
    </row>
    <row r="262" spans="1:13" s="15" customFormat="1" ht="25.5" hidden="1" customHeight="1">
      <c r="A262" s="2"/>
      <c r="B262" s="2"/>
      <c r="C262" s="7"/>
      <c r="M262" s="16"/>
    </row>
    <row r="263" spans="1:13" s="15" customFormat="1" ht="25.5" hidden="1" customHeight="1">
      <c r="A263" s="2"/>
      <c r="B263" s="2"/>
      <c r="C263" s="7"/>
      <c r="M263" s="16"/>
    </row>
    <row r="264" spans="1:13" s="15" customFormat="1" ht="25.5" hidden="1" customHeight="1">
      <c r="A264" s="2"/>
      <c r="B264" s="2"/>
      <c r="C264" s="7"/>
      <c r="M264" s="16"/>
    </row>
    <row r="265" spans="1:13" s="15" customFormat="1" ht="25.5" hidden="1" customHeight="1">
      <c r="A265" s="2"/>
      <c r="B265" s="2"/>
      <c r="C265" s="7"/>
      <c r="M265" s="16"/>
    </row>
    <row r="266" spans="1:13" s="15" customFormat="1" ht="25.5" hidden="1" customHeight="1">
      <c r="A266" s="2"/>
      <c r="B266" s="2"/>
      <c r="C266" s="7"/>
      <c r="M266" s="16"/>
    </row>
    <row r="267" spans="1:13" s="15" customFormat="1" ht="25.5" hidden="1" customHeight="1">
      <c r="A267" s="2"/>
      <c r="B267" s="2"/>
      <c r="C267" s="7"/>
      <c r="M267" s="16"/>
    </row>
    <row r="268" spans="1:13" s="15" customFormat="1" ht="25.5" hidden="1" customHeight="1">
      <c r="A268" s="2"/>
      <c r="B268" s="2"/>
      <c r="C268" s="7"/>
      <c r="M268" s="16"/>
    </row>
    <row r="269" spans="1:13" s="15" customFormat="1" ht="25.5" hidden="1" customHeight="1">
      <c r="A269" s="2"/>
      <c r="B269" s="2"/>
      <c r="C269" s="7"/>
      <c r="M269" s="16"/>
    </row>
    <row r="270" spans="1:13" s="15" customFormat="1" ht="25.5" hidden="1" customHeight="1">
      <c r="A270" s="2"/>
      <c r="B270" s="2"/>
      <c r="C270" s="4"/>
      <c r="M270" s="16"/>
    </row>
    <row r="271" spans="1:13" s="15" customFormat="1" ht="25.5" hidden="1" customHeight="1">
      <c r="A271" s="2"/>
      <c r="B271" s="2"/>
      <c r="C271" s="7"/>
      <c r="M271" s="16"/>
    </row>
    <row r="272" spans="1:13" s="15" customFormat="1" ht="25.5" hidden="1" customHeight="1">
      <c r="A272" s="2"/>
      <c r="B272" s="2"/>
      <c r="C272" s="7"/>
      <c r="M272" s="16"/>
    </row>
    <row r="273" spans="1:13" s="15" customFormat="1" ht="25.5" hidden="1" customHeight="1">
      <c r="A273" s="2"/>
      <c r="B273" s="2"/>
      <c r="C273" s="4"/>
      <c r="M273" s="16"/>
    </row>
    <row r="274" spans="1:13" s="15" customFormat="1" ht="25.5" hidden="1" customHeight="1">
      <c r="A274" s="2"/>
      <c r="B274" s="2"/>
      <c r="C274" s="7"/>
      <c r="M274" s="16"/>
    </row>
    <row r="275" spans="1:13" s="15" customFormat="1" ht="25.5" hidden="1" customHeight="1">
      <c r="A275" s="2"/>
      <c r="B275" s="2"/>
      <c r="C275" s="7"/>
      <c r="M275" s="16"/>
    </row>
    <row r="276" spans="1:13" s="15" customFormat="1" ht="25.5" hidden="1" customHeight="1">
      <c r="A276" s="2"/>
      <c r="B276" s="2"/>
      <c r="C276" s="7"/>
      <c r="M276" s="16"/>
    </row>
    <row r="277" spans="1:13" s="15" customFormat="1" ht="25.5" hidden="1" customHeight="1">
      <c r="A277" s="2"/>
      <c r="B277" s="2"/>
      <c r="C277" s="7"/>
      <c r="M277" s="16"/>
    </row>
    <row r="278" spans="1:13" s="15" customFormat="1" ht="25.5" hidden="1" customHeight="1">
      <c r="A278" s="2"/>
      <c r="B278" s="2"/>
      <c r="C278" s="7"/>
      <c r="M278" s="16"/>
    </row>
    <row r="279" spans="1:13" s="15" customFormat="1" ht="25.5" hidden="1" customHeight="1">
      <c r="A279" s="2"/>
      <c r="B279" s="2"/>
      <c r="C279" s="7"/>
      <c r="M279" s="16"/>
    </row>
    <row r="280" spans="1:13" s="15" customFormat="1" ht="25.5" hidden="1" customHeight="1">
      <c r="A280" s="2"/>
      <c r="B280" s="2"/>
      <c r="C280" s="4"/>
      <c r="M280" s="16"/>
    </row>
    <row r="281" spans="1:13" s="15" customFormat="1" ht="25.5" hidden="1" customHeight="1">
      <c r="A281" s="2"/>
      <c r="B281" s="2"/>
      <c r="C281" s="7"/>
      <c r="M281" s="16"/>
    </row>
    <row r="282" spans="1:13" s="15" customFormat="1" ht="25.5" hidden="1" customHeight="1">
      <c r="A282" s="2"/>
      <c r="B282" s="2"/>
      <c r="C282" s="7"/>
      <c r="M282" s="16"/>
    </row>
    <row r="283" spans="1:13" s="15" customFormat="1" ht="25.5" hidden="1" customHeight="1">
      <c r="A283" s="2"/>
      <c r="B283" s="2"/>
      <c r="C283" s="7"/>
      <c r="M283" s="16"/>
    </row>
    <row r="284" spans="1:13" s="15" customFormat="1" ht="25.5" hidden="1" customHeight="1">
      <c r="A284" s="2"/>
      <c r="B284" s="2"/>
      <c r="C284" s="4"/>
      <c r="M284" s="16"/>
    </row>
    <row r="285" spans="1:13" s="15" customFormat="1" ht="25.5" hidden="1" customHeight="1">
      <c r="A285" s="2"/>
      <c r="B285" s="2"/>
      <c r="C285" s="4"/>
      <c r="M285" s="16"/>
    </row>
    <row r="286" spans="1:13" s="15" customFormat="1" ht="25.5" hidden="1" customHeight="1">
      <c r="A286" s="2"/>
      <c r="B286" s="2"/>
      <c r="C286" s="7"/>
      <c r="M286" s="16"/>
    </row>
    <row r="287" spans="1:13" s="15" customFormat="1" ht="25.5" hidden="1" customHeight="1">
      <c r="A287" s="2"/>
      <c r="B287" s="2"/>
      <c r="C287" s="7"/>
      <c r="M287" s="16"/>
    </row>
    <row r="288" spans="1:13" s="15" customFormat="1" ht="25.5" hidden="1" customHeight="1">
      <c r="A288" s="2"/>
      <c r="B288" s="2"/>
      <c r="C288" s="7"/>
      <c r="M288" s="16"/>
    </row>
    <row r="289" spans="1:13" s="15" customFormat="1" ht="25.5" hidden="1" customHeight="1">
      <c r="A289" s="2"/>
      <c r="B289" s="2"/>
      <c r="C289" s="7"/>
      <c r="M289" s="16"/>
    </row>
    <row r="290" spans="1:13" s="15" customFormat="1" ht="25.5" hidden="1" customHeight="1">
      <c r="A290" s="2"/>
      <c r="B290" s="2"/>
      <c r="C290" s="7"/>
      <c r="M290" s="16"/>
    </row>
    <row r="291" spans="1:13" s="15" customFormat="1" ht="25.5" hidden="1" customHeight="1">
      <c r="A291" s="2"/>
      <c r="B291" s="2"/>
      <c r="C291" s="7"/>
      <c r="M291" s="16"/>
    </row>
    <row r="292" spans="1:13" s="15" customFormat="1" ht="25.5" hidden="1" customHeight="1">
      <c r="A292" s="2"/>
      <c r="B292" s="2"/>
      <c r="C292" s="4"/>
      <c r="M292" s="16"/>
    </row>
    <row r="293" spans="1:13" s="15" customFormat="1" ht="25.5" hidden="1" customHeight="1">
      <c r="A293" s="2"/>
      <c r="B293" s="2"/>
      <c r="C293" s="7"/>
      <c r="M293" s="16"/>
    </row>
    <row r="294" spans="1:13" s="15" customFormat="1" ht="25.5" hidden="1" customHeight="1">
      <c r="A294" s="2"/>
      <c r="B294" s="2"/>
      <c r="C294" s="7"/>
      <c r="M294" s="16"/>
    </row>
    <row r="295" spans="1:13" s="15" customFormat="1" ht="25.5" hidden="1" customHeight="1">
      <c r="A295" s="2"/>
      <c r="B295" s="2"/>
      <c r="C295" s="7"/>
      <c r="M295" s="16"/>
    </row>
    <row r="296" spans="1:13" s="15" customFormat="1" ht="25.5" hidden="1" customHeight="1">
      <c r="A296" s="2"/>
      <c r="B296" s="2"/>
      <c r="C296" s="7"/>
      <c r="M296" s="16"/>
    </row>
    <row r="297" spans="1:13" s="15" customFormat="1" ht="25.5" hidden="1" customHeight="1">
      <c r="A297" s="2"/>
      <c r="B297" s="2"/>
      <c r="C297" s="4"/>
      <c r="M297" s="16"/>
    </row>
    <row r="298" spans="1:13" s="15" customFormat="1" ht="25.5" hidden="1" customHeight="1">
      <c r="A298" s="2"/>
      <c r="B298" s="2"/>
      <c r="C298" s="7"/>
      <c r="M298" s="16"/>
    </row>
    <row r="299" spans="1:13" s="15" customFormat="1" ht="25.5" hidden="1" customHeight="1">
      <c r="A299" s="2"/>
      <c r="B299" s="2"/>
      <c r="C299" s="7"/>
      <c r="M299" s="16"/>
    </row>
    <row r="300" spans="1:13" s="15" customFormat="1" ht="25.5" hidden="1" customHeight="1">
      <c r="A300" s="2"/>
      <c r="B300" s="2"/>
      <c r="C300" s="4"/>
      <c r="M300" s="16"/>
    </row>
    <row r="301" spans="1:13" s="15" customFormat="1" ht="25.5" hidden="1" customHeight="1">
      <c r="A301" s="2"/>
      <c r="B301" s="2"/>
      <c r="C301" s="7"/>
      <c r="M301" s="16"/>
    </row>
    <row r="302" spans="1:13" s="15" customFormat="1" ht="25.5" hidden="1" customHeight="1">
      <c r="A302" s="2"/>
      <c r="B302" s="2"/>
      <c r="C302" s="7"/>
      <c r="M302" s="16"/>
    </row>
    <row r="303" spans="1:13" s="15" customFormat="1" ht="25.5" hidden="1" customHeight="1">
      <c r="A303" s="2"/>
      <c r="B303" s="2"/>
      <c r="C303" s="7"/>
      <c r="M303" s="16"/>
    </row>
    <row r="304" spans="1:13" s="15" customFormat="1" ht="25.5" hidden="1" customHeight="1">
      <c r="A304" s="2"/>
      <c r="B304" s="2"/>
      <c r="C304" s="7"/>
      <c r="M304" s="16"/>
    </row>
    <row r="305" spans="1:13" s="15" customFormat="1" ht="25.5" hidden="1" customHeight="1">
      <c r="A305" s="2"/>
      <c r="B305" s="2"/>
      <c r="C305" s="7"/>
      <c r="M305" s="16"/>
    </row>
    <row r="306" spans="1:13" s="15" customFormat="1" ht="25.5" hidden="1" customHeight="1">
      <c r="A306" s="2"/>
      <c r="B306" s="2"/>
      <c r="C306" s="7"/>
      <c r="M306" s="16"/>
    </row>
    <row r="307" spans="1:13" s="15" customFormat="1" ht="25.5" hidden="1" customHeight="1">
      <c r="A307" s="2"/>
      <c r="B307" s="2"/>
      <c r="C307" s="4"/>
      <c r="M307" s="16"/>
    </row>
    <row r="308" spans="1:13" s="15" customFormat="1" ht="25.5" hidden="1" customHeight="1">
      <c r="A308" s="2"/>
      <c r="B308" s="2"/>
      <c r="C308" s="7"/>
      <c r="M308" s="16"/>
    </row>
    <row r="309" spans="1:13" s="15" customFormat="1" ht="25.5" hidden="1" customHeight="1">
      <c r="A309" s="2"/>
      <c r="B309" s="2"/>
      <c r="C309" s="4"/>
      <c r="M309" s="16"/>
    </row>
    <row r="310" spans="1:13" s="15" customFormat="1" ht="25.5" hidden="1" customHeight="1">
      <c r="A310" s="2"/>
      <c r="B310" s="2"/>
      <c r="C310" s="7"/>
      <c r="M310" s="16"/>
    </row>
    <row r="311" spans="1:13" s="15" customFormat="1" ht="25.5" hidden="1" customHeight="1">
      <c r="A311" s="2"/>
      <c r="B311" s="2"/>
      <c r="C311" s="7"/>
      <c r="M311" s="16"/>
    </row>
    <row r="312" spans="1:13" s="15" customFormat="1" ht="25.5" hidden="1" customHeight="1">
      <c r="A312" s="2"/>
      <c r="B312" s="2"/>
      <c r="C312" s="7"/>
      <c r="M312" s="16"/>
    </row>
    <row r="313" spans="1:13" s="15" customFormat="1" ht="25.5" hidden="1" customHeight="1">
      <c r="A313" s="2"/>
      <c r="B313" s="2"/>
      <c r="C313" s="7"/>
      <c r="M313" s="16"/>
    </row>
    <row r="314" spans="1:13" s="15" customFormat="1" ht="25.5" hidden="1" customHeight="1">
      <c r="A314" s="2"/>
      <c r="B314" s="2"/>
      <c r="C314" s="7"/>
      <c r="M314" s="16"/>
    </row>
    <row r="315" spans="1:13" s="15" customFormat="1" ht="25.5" hidden="1" customHeight="1">
      <c r="A315" s="2"/>
      <c r="B315" s="2"/>
      <c r="C315" s="7"/>
      <c r="M315" s="16"/>
    </row>
    <row r="316" spans="1:13" s="15" customFormat="1" ht="25.5" hidden="1" customHeight="1">
      <c r="A316" s="2"/>
      <c r="B316" s="2"/>
      <c r="C316" s="7"/>
      <c r="M316" s="16"/>
    </row>
    <row r="317" spans="1:13" s="15" customFormat="1" ht="25.5" hidden="1" customHeight="1">
      <c r="A317" s="2"/>
      <c r="B317" s="2"/>
      <c r="C317" s="7"/>
      <c r="M317" s="16"/>
    </row>
    <row r="318" spans="1:13" s="15" customFormat="1" ht="25.5" hidden="1" customHeight="1">
      <c r="A318" s="2"/>
      <c r="B318" s="2"/>
      <c r="C318" s="4"/>
      <c r="M318" s="16"/>
    </row>
    <row r="319" spans="1:13" s="15" customFormat="1" ht="25.5" hidden="1" customHeight="1">
      <c r="A319" s="2"/>
      <c r="B319" s="2"/>
      <c r="C319" s="7"/>
      <c r="M319" s="16"/>
    </row>
    <row r="320" spans="1:13" s="15" customFormat="1" ht="25.5" hidden="1" customHeight="1">
      <c r="A320" s="2"/>
      <c r="B320" s="2"/>
      <c r="C320" s="7"/>
      <c r="M320" s="16"/>
    </row>
    <row r="321" spans="1:13" s="15" customFormat="1" ht="25.5" hidden="1" customHeight="1">
      <c r="A321" s="2"/>
      <c r="B321" s="2"/>
      <c r="C321" s="7"/>
      <c r="M321" s="16"/>
    </row>
    <row r="322" spans="1:13" s="15" customFormat="1" ht="25.5" hidden="1" customHeight="1">
      <c r="A322" s="2"/>
      <c r="B322" s="2"/>
      <c r="C322" s="7"/>
      <c r="M322" s="16"/>
    </row>
    <row r="323" spans="1:13" s="15" customFormat="1" ht="25.5" hidden="1" customHeight="1">
      <c r="A323" s="2"/>
      <c r="B323" s="2"/>
      <c r="C323" s="7"/>
      <c r="M323" s="16"/>
    </row>
    <row r="324" spans="1:13" s="15" customFormat="1" ht="25.5" hidden="1" customHeight="1">
      <c r="A324" s="2"/>
      <c r="B324" s="2"/>
      <c r="C324" s="7"/>
      <c r="M324" s="16"/>
    </row>
    <row r="325" spans="1:13" s="15" customFormat="1" ht="25.5" hidden="1" customHeight="1">
      <c r="A325" s="2"/>
      <c r="B325" s="2"/>
      <c r="C325" s="7"/>
      <c r="M325" s="16"/>
    </row>
    <row r="326" spans="1:13" s="15" customFormat="1" ht="25.5" hidden="1" customHeight="1">
      <c r="A326" s="2"/>
      <c r="B326" s="2"/>
      <c r="C326" s="7"/>
      <c r="M326" s="16"/>
    </row>
    <row r="327" spans="1:13" s="15" customFormat="1" ht="25.5" hidden="1" customHeight="1">
      <c r="A327" s="2"/>
      <c r="B327" s="2"/>
      <c r="C327" s="7"/>
      <c r="M327" s="16"/>
    </row>
    <row r="328" spans="1:13" s="15" customFormat="1" ht="25.5" hidden="1" customHeight="1">
      <c r="A328" s="2"/>
      <c r="B328" s="2"/>
      <c r="C328" s="4"/>
      <c r="M328" s="16"/>
    </row>
    <row r="329" spans="1:13" s="15" customFormat="1" ht="25.5" hidden="1" customHeight="1">
      <c r="A329" s="2"/>
      <c r="B329" s="2"/>
      <c r="C329" s="7"/>
      <c r="M329" s="16"/>
    </row>
    <row r="330" spans="1:13" s="15" customFormat="1" ht="25.5" hidden="1" customHeight="1">
      <c r="A330" s="2"/>
      <c r="B330" s="2"/>
      <c r="C330" s="7"/>
      <c r="M330" s="16"/>
    </row>
    <row r="331" spans="1:13" s="15" customFormat="1" ht="25.5" hidden="1" customHeight="1">
      <c r="A331" s="2"/>
      <c r="B331" s="2"/>
      <c r="C331" s="7"/>
      <c r="M331" s="16"/>
    </row>
    <row r="332" spans="1:13" s="15" customFormat="1" ht="25.5" hidden="1" customHeight="1">
      <c r="A332" s="2"/>
      <c r="B332" s="2"/>
      <c r="C332" s="7"/>
      <c r="M332" s="16"/>
    </row>
    <row r="333" spans="1:13" s="15" customFormat="1" ht="25.5" hidden="1" customHeight="1">
      <c r="A333" s="2"/>
      <c r="B333" s="2"/>
      <c r="C333" s="4"/>
      <c r="M333" s="16"/>
    </row>
    <row r="334" spans="1:13" s="15" customFormat="1" ht="25.5" hidden="1" customHeight="1">
      <c r="A334" s="2"/>
      <c r="B334" s="2"/>
      <c r="C334" s="7"/>
      <c r="M334" s="16"/>
    </row>
    <row r="335" spans="1:13" s="15" customFormat="1" ht="25.5" hidden="1" customHeight="1">
      <c r="A335" s="2"/>
      <c r="B335" s="2"/>
      <c r="C335" s="7"/>
      <c r="M335" s="16"/>
    </row>
    <row r="336" spans="1:13" s="15" customFormat="1" ht="25.5" hidden="1" customHeight="1">
      <c r="A336" s="2"/>
      <c r="B336" s="2"/>
      <c r="C336" s="7"/>
      <c r="M336" s="16"/>
    </row>
    <row r="337" spans="1:13" s="15" customFormat="1" ht="25.5" hidden="1" customHeight="1">
      <c r="A337" s="2"/>
      <c r="B337" s="2"/>
      <c r="C337" s="7"/>
      <c r="M337" s="16"/>
    </row>
    <row r="338" spans="1:13" s="15" customFormat="1" ht="25.5" hidden="1" customHeight="1">
      <c r="A338" s="2"/>
      <c r="B338" s="2"/>
      <c r="C338" s="7"/>
      <c r="M338" s="16"/>
    </row>
    <row r="339" spans="1:13" s="15" customFormat="1" ht="25.5" hidden="1" customHeight="1">
      <c r="A339" s="2"/>
      <c r="B339" s="2"/>
      <c r="C339" s="7"/>
      <c r="M339" s="16"/>
    </row>
    <row r="340" spans="1:13" s="15" customFormat="1" ht="25.5" hidden="1" customHeight="1">
      <c r="A340" s="2"/>
      <c r="B340" s="2"/>
      <c r="C340" s="7"/>
      <c r="M340" s="16"/>
    </row>
    <row r="341" spans="1:13" s="15" customFormat="1" ht="25.5" hidden="1" customHeight="1">
      <c r="A341" s="2"/>
      <c r="B341" s="2"/>
      <c r="C341" s="7"/>
      <c r="M341" s="16"/>
    </row>
    <row r="342" spans="1:13" s="15" customFormat="1" ht="25.5" hidden="1" customHeight="1">
      <c r="A342" s="2"/>
      <c r="B342" s="2"/>
      <c r="C342" s="7"/>
      <c r="M342" s="16"/>
    </row>
    <row r="343" spans="1:13" s="15" customFormat="1" ht="25.5" hidden="1" customHeight="1">
      <c r="A343" s="2"/>
      <c r="B343" s="2"/>
      <c r="C343" s="4"/>
      <c r="M343" s="16"/>
    </row>
    <row r="344" spans="1:13" s="15" customFormat="1" ht="25.5" hidden="1" customHeight="1">
      <c r="A344" s="2"/>
      <c r="B344" s="2"/>
      <c r="C344" s="4"/>
      <c r="M344" s="16"/>
    </row>
    <row r="345" spans="1:13" s="15" customFormat="1" ht="25.5" hidden="1" customHeight="1">
      <c r="A345" s="2"/>
      <c r="B345" s="2"/>
      <c r="C345" s="7"/>
      <c r="M345" s="16"/>
    </row>
    <row r="346" spans="1:13" s="15" customFormat="1" ht="25.5" hidden="1" customHeight="1">
      <c r="A346" s="2"/>
      <c r="B346" s="2"/>
      <c r="C346" s="7"/>
      <c r="M346" s="16"/>
    </row>
    <row r="347" spans="1:13" s="15" customFormat="1" ht="25.5" hidden="1" customHeight="1">
      <c r="A347" s="2"/>
      <c r="B347" s="2"/>
      <c r="C347" s="7"/>
      <c r="M347" s="16"/>
    </row>
    <row r="348" spans="1:13" s="15" customFormat="1" ht="25.5" hidden="1" customHeight="1">
      <c r="A348" s="2"/>
      <c r="B348" s="2"/>
      <c r="C348" s="7"/>
      <c r="M348" s="16"/>
    </row>
    <row r="349" spans="1:13" s="15" customFormat="1" ht="25.5" hidden="1" customHeight="1">
      <c r="A349" s="2"/>
      <c r="B349" s="2"/>
      <c r="C349" s="7"/>
      <c r="M349" s="16"/>
    </row>
    <row r="350" spans="1:13" s="15" customFormat="1" ht="25.5" hidden="1" customHeight="1">
      <c r="A350" s="2"/>
      <c r="B350" s="2"/>
      <c r="C350" s="7"/>
      <c r="M350" s="16"/>
    </row>
    <row r="351" spans="1:13" s="15" customFormat="1" ht="25.5" hidden="1" customHeight="1">
      <c r="A351" s="2"/>
      <c r="B351" s="2"/>
      <c r="C351" s="7"/>
      <c r="M351" s="16"/>
    </row>
    <row r="352" spans="1:13" s="15" customFormat="1" ht="25.5" hidden="1" customHeight="1">
      <c r="A352" s="2"/>
      <c r="B352" s="2"/>
      <c r="C352" s="7"/>
      <c r="M352" s="16"/>
    </row>
    <row r="353" spans="1:13" s="15" customFormat="1" ht="25.5" hidden="1" customHeight="1">
      <c r="A353" s="2"/>
      <c r="B353" s="2"/>
      <c r="C353" s="4"/>
      <c r="M353" s="16"/>
    </row>
    <row r="354" spans="1:13" s="15" customFormat="1" ht="25.5" hidden="1" customHeight="1">
      <c r="A354" s="2"/>
      <c r="B354" s="2"/>
      <c r="C354" s="7"/>
      <c r="M354" s="16"/>
    </row>
    <row r="355" spans="1:13" s="15" customFormat="1" ht="25.5" hidden="1" customHeight="1">
      <c r="A355" s="2"/>
      <c r="B355" s="2"/>
      <c r="C355" s="7"/>
      <c r="M355" s="16"/>
    </row>
    <row r="356" spans="1:13" s="15" customFormat="1" ht="25.5" hidden="1" customHeight="1">
      <c r="A356" s="2"/>
      <c r="B356" s="2"/>
      <c r="C356" s="7"/>
      <c r="M356" s="16"/>
    </row>
    <row r="357" spans="1:13" s="15" customFormat="1" ht="25.5" hidden="1" customHeight="1">
      <c r="A357" s="2"/>
      <c r="B357" s="2"/>
      <c r="C357" s="7"/>
      <c r="M357" s="16"/>
    </row>
    <row r="358" spans="1:13" s="15" customFormat="1" ht="25.5" hidden="1" customHeight="1">
      <c r="A358" s="2"/>
      <c r="B358" s="2"/>
      <c r="C358" s="7"/>
      <c r="M358" s="16"/>
    </row>
    <row r="359" spans="1:13" s="15" customFormat="1" ht="25.5" hidden="1" customHeight="1">
      <c r="A359" s="2"/>
      <c r="B359" s="2"/>
      <c r="C359" s="7"/>
      <c r="M359" s="16"/>
    </row>
    <row r="360" spans="1:13" s="15" customFormat="1" ht="25.5" hidden="1" customHeight="1">
      <c r="A360" s="2"/>
      <c r="B360" s="2"/>
      <c r="C360" s="7"/>
      <c r="M360" s="16"/>
    </row>
    <row r="361" spans="1:13" s="15" customFormat="1" ht="25.5" hidden="1" customHeight="1">
      <c r="A361" s="2"/>
      <c r="B361" s="2"/>
      <c r="C361" s="7"/>
      <c r="M361" s="16"/>
    </row>
    <row r="362" spans="1:13" s="15" customFormat="1" ht="25.5" hidden="1" customHeight="1">
      <c r="A362" s="2"/>
      <c r="B362" s="2"/>
      <c r="C362" s="4"/>
      <c r="M362" s="16"/>
    </row>
    <row r="363" spans="1:13" s="15" customFormat="1" ht="25.5" hidden="1" customHeight="1">
      <c r="A363" s="2"/>
      <c r="B363" s="2"/>
      <c r="C363" s="7"/>
      <c r="M363" s="16"/>
    </row>
    <row r="364" spans="1:13" s="15" customFormat="1" ht="25.5" hidden="1" customHeight="1">
      <c r="A364" s="2"/>
      <c r="B364" s="2"/>
      <c r="C364" s="7"/>
      <c r="M364" s="16"/>
    </row>
    <row r="365" spans="1:13" s="15" customFormat="1" ht="25.5" hidden="1" customHeight="1">
      <c r="A365" s="2"/>
      <c r="B365" s="2"/>
      <c r="C365" s="4"/>
      <c r="M365" s="16"/>
    </row>
    <row r="366" spans="1:13" s="15" customFormat="1" ht="25.5" hidden="1" customHeight="1">
      <c r="A366" s="2"/>
      <c r="B366" s="2"/>
      <c r="C366" s="4"/>
      <c r="M366" s="16"/>
    </row>
    <row r="367" spans="1:13" s="15" customFormat="1" ht="25.5" hidden="1" customHeight="1">
      <c r="A367" s="2"/>
      <c r="B367" s="2"/>
      <c r="C367" s="7"/>
      <c r="M367" s="16"/>
    </row>
    <row r="368" spans="1:13" s="15" customFormat="1" ht="25.5" hidden="1" customHeight="1">
      <c r="A368" s="2"/>
      <c r="B368" s="2"/>
      <c r="C368" s="7"/>
      <c r="M368" s="16"/>
    </row>
    <row r="369" spans="1:13" s="15" customFormat="1" ht="25.5" hidden="1" customHeight="1">
      <c r="A369" s="2"/>
      <c r="B369" s="2"/>
      <c r="C369" s="7"/>
      <c r="M369" s="16"/>
    </row>
    <row r="370" spans="1:13" s="15" customFormat="1" ht="25.5" hidden="1" customHeight="1">
      <c r="A370" s="2"/>
      <c r="B370" s="2"/>
      <c r="C370" s="7"/>
      <c r="M370" s="16"/>
    </row>
    <row r="371" spans="1:13" s="15" customFormat="1" ht="25.5" hidden="1" customHeight="1">
      <c r="A371" s="2"/>
      <c r="B371" s="2"/>
      <c r="C371" s="7"/>
      <c r="M371" s="16"/>
    </row>
    <row r="372" spans="1:13" s="15" customFormat="1" ht="25.5" hidden="1" customHeight="1">
      <c r="A372" s="2"/>
      <c r="B372" s="2"/>
      <c r="C372" s="7"/>
      <c r="M372" s="16"/>
    </row>
    <row r="373" spans="1:13" s="15" customFormat="1" ht="25.5" hidden="1" customHeight="1">
      <c r="A373" s="2"/>
      <c r="B373" s="2"/>
      <c r="C373" s="7"/>
      <c r="M373" s="16"/>
    </row>
    <row r="374" spans="1:13" s="15" customFormat="1" ht="25.5" hidden="1" customHeight="1">
      <c r="A374" s="2"/>
      <c r="B374" s="2"/>
      <c r="C374" s="7"/>
      <c r="M374" s="16"/>
    </row>
    <row r="375" spans="1:13" s="15" customFormat="1" ht="25.5" hidden="1" customHeight="1">
      <c r="A375" s="2"/>
      <c r="B375" s="2"/>
      <c r="C375" s="7"/>
      <c r="M375" s="16"/>
    </row>
    <row r="376" spans="1:13" s="15" customFormat="1" ht="25.5" hidden="1" customHeight="1">
      <c r="A376" s="2"/>
      <c r="B376" s="2"/>
      <c r="C376" s="7"/>
      <c r="M376" s="16"/>
    </row>
    <row r="377" spans="1:13" s="15" customFormat="1" ht="25.5" hidden="1" customHeight="1">
      <c r="A377" s="2"/>
      <c r="B377" s="2"/>
      <c r="C377" s="7"/>
      <c r="M377" s="16"/>
    </row>
    <row r="378" spans="1:13" s="15" customFormat="1" ht="25.5" hidden="1" customHeight="1">
      <c r="A378" s="2"/>
      <c r="B378" s="2"/>
      <c r="C378" s="7"/>
      <c r="M378" s="16"/>
    </row>
    <row r="379" spans="1:13" s="15" customFormat="1" ht="25.5" hidden="1" customHeight="1">
      <c r="A379" s="2"/>
      <c r="B379" s="2"/>
      <c r="C379" s="4"/>
      <c r="M379" s="16"/>
    </row>
    <row r="380" spans="1:13" s="15" customFormat="1" ht="25.5" hidden="1" customHeight="1">
      <c r="A380" s="2"/>
      <c r="B380" s="2"/>
      <c r="C380" s="7"/>
      <c r="M380" s="16"/>
    </row>
    <row r="381" spans="1:13" s="15" customFormat="1" ht="25.5" hidden="1" customHeight="1">
      <c r="A381" s="2"/>
      <c r="B381" s="2"/>
      <c r="C381" s="7"/>
      <c r="M381" s="16"/>
    </row>
    <row r="382" spans="1:13" s="15" customFormat="1" ht="25.5" hidden="1" customHeight="1">
      <c r="A382" s="2"/>
      <c r="B382" s="2"/>
      <c r="C382" s="7"/>
      <c r="M382" s="16"/>
    </row>
    <row r="383" spans="1:13" s="15" customFormat="1" ht="25.5" hidden="1" customHeight="1">
      <c r="A383" s="2"/>
      <c r="B383" s="2"/>
      <c r="C383" s="7"/>
      <c r="M383" s="16"/>
    </row>
    <row r="384" spans="1:13" s="15" customFormat="1" ht="25.5" hidden="1" customHeight="1">
      <c r="A384" s="2"/>
      <c r="B384" s="2"/>
      <c r="C384" s="7"/>
      <c r="M384" s="16"/>
    </row>
    <row r="385" spans="1:13" s="15" customFormat="1" ht="25.5" hidden="1" customHeight="1">
      <c r="A385" s="2"/>
      <c r="B385" s="2"/>
      <c r="C385" s="7"/>
      <c r="M385" s="16"/>
    </row>
    <row r="386" spans="1:13" s="15" customFormat="1" ht="25.5" hidden="1" customHeight="1">
      <c r="A386" s="2"/>
      <c r="B386" s="2"/>
      <c r="C386" s="4"/>
      <c r="M386" s="16"/>
    </row>
    <row r="387" spans="1:13" s="15" customFormat="1" ht="25.5" hidden="1" customHeight="1">
      <c r="A387" s="2"/>
      <c r="B387" s="2"/>
      <c r="C387" s="7"/>
      <c r="M387" s="16"/>
    </row>
    <row r="388" spans="1:13" s="15" customFormat="1" ht="25.5" hidden="1" customHeight="1">
      <c r="A388" s="2"/>
      <c r="B388" s="2"/>
      <c r="C388" s="7"/>
      <c r="M388" s="16"/>
    </row>
    <row r="389" spans="1:13" s="15" customFormat="1" ht="25.5" hidden="1" customHeight="1">
      <c r="A389" s="2"/>
      <c r="B389" s="2"/>
      <c r="C389" s="7"/>
      <c r="M389" s="16"/>
    </row>
    <row r="390" spans="1:13" s="15" customFormat="1" ht="25.5" hidden="1" customHeight="1">
      <c r="A390" s="2"/>
      <c r="B390" s="2"/>
      <c r="C390" s="7"/>
      <c r="M390" s="16"/>
    </row>
    <row r="391" spans="1:13" s="15" customFormat="1" ht="25.5" hidden="1" customHeight="1">
      <c r="A391" s="2"/>
      <c r="B391" s="2"/>
      <c r="C391" s="7"/>
      <c r="M391" s="16"/>
    </row>
    <row r="392" spans="1:13" s="15" customFormat="1" ht="25.5" hidden="1" customHeight="1">
      <c r="A392" s="2"/>
      <c r="B392" s="2"/>
      <c r="C392" s="7"/>
      <c r="M392" s="16"/>
    </row>
    <row r="393" spans="1:13" s="15" customFormat="1" ht="25.5" hidden="1" customHeight="1">
      <c r="A393" s="2"/>
      <c r="B393" s="2"/>
      <c r="C393" s="7"/>
      <c r="M393" s="16"/>
    </row>
    <row r="394" spans="1:13" s="15" customFormat="1" ht="25.5" hidden="1" customHeight="1">
      <c r="A394" s="2"/>
      <c r="B394" s="2"/>
      <c r="C394" s="7"/>
      <c r="M394" s="16"/>
    </row>
    <row r="395" spans="1:13" s="15" customFormat="1" ht="25.5" hidden="1" customHeight="1">
      <c r="A395" s="2"/>
      <c r="B395" s="2"/>
      <c r="C395" s="7"/>
      <c r="M395" s="16"/>
    </row>
    <row r="396" spans="1:13" s="15" customFormat="1" ht="25.5" hidden="1" customHeight="1">
      <c r="A396" s="2"/>
      <c r="B396" s="2"/>
      <c r="C396" s="4"/>
      <c r="M396" s="16"/>
    </row>
    <row r="397" spans="1:13" s="15" customFormat="1" ht="25.5" hidden="1" customHeight="1">
      <c r="A397" s="2"/>
      <c r="B397" s="2"/>
      <c r="C397" s="7"/>
      <c r="M397" s="16"/>
    </row>
    <row r="398" spans="1:13" s="15" customFormat="1" ht="25.5" hidden="1" customHeight="1">
      <c r="A398" s="2"/>
      <c r="B398" s="2"/>
      <c r="C398" s="7"/>
      <c r="M398" s="16"/>
    </row>
    <row r="399" spans="1:13" s="15" customFormat="1" ht="25.5" hidden="1" customHeight="1">
      <c r="A399" s="2"/>
      <c r="B399" s="2"/>
      <c r="C399" s="7"/>
      <c r="M399" s="16"/>
    </row>
    <row r="400" spans="1:13" s="15" customFormat="1" ht="25.5" hidden="1" customHeight="1">
      <c r="A400" s="2"/>
      <c r="B400" s="2"/>
      <c r="C400" s="7"/>
      <c r="M400" s="16"/>
    </row>
    <row r="401" spans="1:13" s="15" customFormat="1" ht="25.5" hidden="1" customHeight="1">
      <c r="A401" s="2"/>
      <c r="B401" s="2"/>
      <c r="C401" s="7"/>
      <c r="M401" s="16"/>
    </row>
    <row r="402" spans="1:13" s="15" customFormat="1" ht="25.5" hidden="1" customHeight="1">
      <c r="A402" s="2"/>
      <c r="B402" s="2"/>
      <c r="C402" s="7"/>
      <c r="M402" s="16"/>
    </row>
    <row r="403" spans="1:13" s="15" customFormat="1" ht="25.5" hidden="1" customHeight="1">
      <c r="A403" s="2"/>
      <c r="B403" s="2"/>
      <c r="C403" s="7"/>
      <c r="M403" s="16"/>
    </row>
    <row r="404" spans="1:13" s="15" customFormat="1" ht="25.5" hidden="1" customHeight="1">
      <c r="A404" s="2"/>
      <c r="B404" s="2"/>
      <c r="C404" s="7"/>
      <c r="M404" s="16"/>
    </row>
    <row r="405" spans="1:13" s="15" customFormat="1" ht="25.5" hidden="1" customHeight="1">
      <c r="A405" s="2"/>
      <c r="B405" s="2"/>
      <c r="C405" s="7"/>
      <c r="M405" s="16"/>
    </row>
    <row r="406" spans="1:13" s="15" customFormat="1" ht="25.5" hidden="1" customHeight="1">
      <c r="A406" s="2"/>
      <c r="B406" s="2"/>
      <c r="C406" s="4"/>
      <c r="M406" s="16"/>
    </row>
    <row r="407" spans="1:13" s="15" customFormat="1" ht="25.5" hidden="1" customHeight="1">
      <c r="A407" s="2"/>
      <c r="B407" s="2"/>
      <c r="C407" s="7"/>
      <c r="M407" s="16"/>
    </row>
    <row r="408" spans="1:13" s="15" customFormat="1" ht="25.5" hidden="1" customHeight="1">
      <c r="A408" s="2"/>
      <c r="B408" s="2"/>
      <c r="C408" s="7"/>
      <c r="M408" s="16"/>
    </row>
    <row r="409" spans="1:13" s="15" customFormat="1" ht="25.5" hidden="1" customHeight="1">
      <c r="A409" s="2"/>
      <c r="B409" s="2"/>
      <c r="C409" s="4"/>
      <c r="M409" s="16"/>
    </row>
    <row r="410" spans="1:13" s="15" customFormat="1" ht="25.5" hidden="1" customHeight="1">
      <c r="A410" s="2"/>
      <c r="B410" s="2"/>
      <c r="C410" s="7"/>
      <c r="M410" s="16"/>
    </row>
    <row r="411" spans="1:13" s="15" customFormat="1" ht="25.5" hidden="1" customHeight="1">
      <c r="A411" s="2"/>
      <c r="B411" s="2"/>
      <c r="C411" s="7"/>
      <c r="M411" s="16"/>
    </row>
    <row r="412" spans="1:13" s="15" customFormat="1" ht="25.5" hidden="1" customHeight="1">
      <c r="A412" s="2"/>
      <c r="B412" s="2"/>
      <c r="C412" s="7"/>
      <c r="M412" s="16"/>
    </row>
    <row r="413" spans="1:13" s="15" customFormat="1" ht="25.5" hidden="1" customHeight="1">
      <c r="A413" s="2"/>
      <c r="B413" s="2"/>
      <c r="C413" s="4"/>
      <c r="M413" s="16"/>
    </row>
    <row r="414" spans="1:13" s="15" customFormat="1" ht="25.5" hidden="1" customHeight="1">
      <c r="A414" s="2"/>
      <c r="B414" s="2"/>
      <c r="C414" s="4"/>
      <c r="M414" s="16"/>
    </row>
    <row r="415" spans="1:13" s="15" customFormat="1" ht="25.5" hidden="1" customHeight="1">
      <c r="A415" s="2"/>
      <c r="B415" s="2"/>
      <c r="C415" s="7"/>
      <c r="M415" s="16"/>
    </row>
    <row r="416" spans="1:13" s="15" customFormat="1" ht="25.5" hidden="1" customHeight="1">
      <c r="A416" s="2"/>
      <c r="B416" s="2"/>
      <c r="C416" s="7"/>
      <c r="M416" s="16"/>
    </row>
    <row r="417" spans="1:13" s="15" customFormat="1" ht="25.5" hidden="1" customHeight="1">
      <c r="A417" s="2"/>
      <c r="B417" s="2"/>
      <c r="C417" s="7"/>
      <c r="M417" s="16"/>
    </row>
    <row r="418" spans="1:13" s="15" customFormat="1" ht="25.5" hidden="1" customHeight="1">
      <c r="A418" s="2"/>
      <c r="B418" s="2"/>
      <c r="C418" s="7"/>
      <c r="M418" s="16"/>
    </row>
    <row r="419" spans="1:13" s="15" customFormat="1" ht="25.5" hidden="1" customHeight="1">
      <c r="A419" s="2"/>
      <c r="B419" s="2"/>
      <c r="C419" s="7"/>
      <c r="M419" s="16"/>
    </row>
    <row r="420" spans="1:13" s="15" customFormat="1" ht="25.5" hidden="1" customHeight="1">
      <c r="A420" s="2"/>
      <c r="B420" s="2"/>
      <c r="C420" s="7"/>
      <c r="M420" s="16"/>
    </row>
    <row r="421" spans="1:13" s="15" customFormat="1" ht="25.5" hidden="1" customHeight="1">
      <c r="A421" s="2"/>
      <c r="B421" s="2"/>
      <c r="C421" s="4"/>
      <c r="M421" s="16"/>
    </row>
    <row r="422" spans="1:13" s="15" customFormat="1" ht="25.5" hidden="1" customHeight="1">
      <c r="A422" s="2"/>
      <c r="B422" s="2"/>
      <c r="C422" s="7"/>
      <c r="M422" s="16"/>
    </row>
    <row r="423" spans="1:13" s="15" customFormat="1" ht="25.5" hidden="1" customHeight="1">
      <c r="A423" s="2"/>
      <c r="B423" s="2"/>
      <c r="C423" s="7"/>
      <c r="M423" s="16"/>
    </row>
    <row r="424" spans="1:13" s="15" customFormat="1" ht="25.5" hidden="1" customHeight="1">
      <c r="A424" s="2"/>
      <c r="B424" s="2"/>
      <c r="C424" s="7"/>
      <c r="M424" s="16"/>
    </row>
    <row r="425" spans="1:13" s="15" customFormat="1" ht="25.5" hidden="1" customHeight="1">
      <c r="A425" s="2"/>
      <c r="B425" s="2"/>
      <c r="C425" s="7"/>
      <c r="M425" s="16"/>
    </row>
    <row r="426" spans="1:13" s="15" customFormat="1" ht="25.5" hidden="1" customHeight="1">
      <c r="A426" s="2"/>
      <c r="B426" s="2"/>
      <c r="C426" s="7"/>
      <c r="M426" s="16"/>
    </row>
    <row r="427" spans="1:13" s="15" customFormat="1" ht="25.5" hidden="1" customHeight="1">
      <c r="A427" s="2"/>
      <c r="B427" s="2"/>
      <c r="C427" s="4"/>
      <c r="M427" s="16"/>
    </row>
    <row r="428" spans="1:13" s="15" customFormat="1" ht="25.5" hidden="1" customHeight="1">
      <c r="A428" s="2"/>
      <c r="B428" s="2"/>
      <c r="C428" s="7"/>
      <c r="M428" s="16"/>
    </row>
    <row r="429" spans="1:13" s="15" customFormat="1" ht="25.5" hidden="1" customHeight="1">
      <c r="A429" s="2"/>
      <c r="B429" s="2"/>
      <c r="C429" s="7"/>
      <c r="M429" s="16"/>
    </row>
    <row r="430" spans="1:13" s="15" customFormat="1" ht="25.5" hidden="1" customHeight="1">
      <c r="A430" s="2"/>
      <c r="B430" s="2"/>
      <c r="C430" s="7"/>
      <c r="M430" s="16"/>
    </row>
    <row r="431" spans="1:13" s="15" customFormat="1" ht="25.5" hidden="1" customHeight="1">
      <c r="A431" s="2"/>
      <c r="B431" s="2"/>
      <c r="C431" s="4"/>
      <c r="M431" s="16"/>
    </row>
    <row r="432" spans="1:13" s="15" customFormat="1" ht="25.5" hidden="1" customHeight="1">
      <c r="A432" s="2"/>
      <c r="B432" s="2"/>
      <c r="C432" s="4"/>
      <c r="M432" s="16"/>
    </row>
    <row r="433" spans="1:13" s="15" customFormat="1" ht="25.5" hidden="1" customHeight="1">
      <c r="A433" s="2"/>
      <c r="B433" s="2"/>
      <c r="C433" s="7"/>
      <c r="M433" s="16"/>
    </row>
    <row r="434" spans="1:13" s="15" customFormat="1" ht="25.5" hidden="1" customHeight="1">
      <c r="A434" s="2"/>
      <c r="B434" s="2"/>
      <c r="C434" s="7"/>
      <c r="M434" s="16"/>
    </row>
    <row r="435" spans="1:13" s="15" customFormat="1" ht="25.5" hidden="1" customHeight="1">
      <c r="A435" s="2"/>
      <c r="B435" s="2"/>
      <c r="C435" s="7"/>
      <c r="M435" s="16"/>
    </row>
    <row r="436" spans="1:13" s="15" customFormat="1" ht="25.5" hidden="1" customHeight="1">
      <c r="A436" s="2"/>
      <c r="B436" s="2"/>
      <c r="C436" s="7"/>
      <c r="M436" s="16"/>
    </row>
    <row r="437" spans="1:13" s="15" customFormat="1" ht="25.5" hidden="1" customHeight="1">
      <c r="A437" s="2"/>
      <c r="B437" s="2"/>
      <c r="C437" s="7"/>
      <c r="M437" s="16"/>
    </row>
    <row r="438" spans="1:13" s="15" customFormat="1" ht="25.5" hidden="1" customHeight="1">
      <c r="A438" s="2"/>
      <c r="B438" s="2"/>
      <c r="C438" s="7"/>
      <c r="M438" s="16"/>
    </row>
    <row r="439" spans="1:13" s="15" customFormat="1" ht="25.5" hidden="1" customHeight="1">
      <c r="A439" s="2"/>
      <c r="B439" s="2"/>
      <c r="C439" s="7"/>
      <c r="M439" s="16"/>
    </row>
    <row r="440" spans="1:13" s="15" customFormat="1" ht="25.5" hidden="1" customHeight="1">
      <c r="A440" s="2"/>
      <c r="B440" s="2"/>
      <c r="C440" s="7"/>
      <c r="M440" s="16"/>
    </row>
    <row r="441" spans="1:13" s="15" customFormat="1" ht="25.5" hidden="1" customHeight="1">
      <c r="A441" s="2"/>
      <c r="B441" s="2"/>
      <c r="C441" s="4"/>
      <c r="M441" s="16"/>
    </row>
    <row r="442" spans="1:13" s="15" customFormat="1" ht="25.5" hidden="1" customHeight="1">
      <c r="A442" s="2"/>
      <c r="B442" s="2"/>
      <c r="C442" s="7"/>
      <c r="M442" s="16"/>
    </row>
    <row r="443" spans="1:13" s="15" customFormat="1" ht="25.5" hidden="1" customHeight="1">
      <c r="A443" s="2"/>
      <c r="B443" s="2"/>
      <c r="C443" s="7"/>
      <c r="M443" s="16"/>
    </row>
    <row r="444" spans="1:13" s="15" customFormat="1" ht="25.5" hidden="1" customHeight="1">
      <c r="A444" s="2"/>
      <c r="B444" s="2"/>
      <c r="C444" s="7"/>
      <c r="M444" s="16"/>
    </row>
    <row r="445" spans="1:13" s="15" customFormat="1" ht="25.5" hidden="1" customHeight="1">
      <c r="A445" s="2"/>
      <c r="B445" s="2"/>
      <c r="C445" s="7"/>
      <c r="M445" s="16"/>
    </row>
    <row r="446" spans="1:13" s="15" customFormat="1" ht="25.5" hidden="1" customHeight="1">
      <c r="A446" s="2"/>
      <c r="B446" s="2"/>
      <c r="C446" s="7"/>
      <c r="M446" s="16"/>
    </row>
    <row r="447" spans="1:13" s="15" customFormat="1" ht="25.5" hidden="1" customHeight="1">
      <c r="A447" s="2"/>
      <c r="B447" s="2"/>
      <c r="C447" s="7"/>
      <c r="M447" s="16"/>
    </row>
    <row r="448" spans="1:13" s="15" customFormat="1" ht="25.5" hidden="1" customHeight="1">
      <c r="A448" s="2"/>
      <c r="B448" s="2"/>
      <c r="C448" s="7"/>
      <c r="M448" s="16"/>
    </row>
    <row r="449" spans="1:13" s="15" customFormat="1" ht="25.5" hidden="1" customHeight="1">
      <c r="A449" s="2"/>
      <c r="B449" s="2"/>
      <c r="C449" s="7"/>
      <c r="M449" s="16"/>
    </row>
    <row r="450" spans="1:13" s="15" customFormat="1" ht="25.5" hidden="1" customHeight="1">
      <c r="A450" s="2"/>
      <c r="B450" s="2"/>
      <c r="C450" s="4"/>
      <c r="M450" s="16"/>
    </row>
    <row r="451" spans="1:13" s="15" customFormat="1" ht="25.5" hidden="1" customHeight="1">
      <c r="A451" s="2"/>
      <c r="B451" s="2"/>
      <c r="C451" s="7"/>
      <c r="M451" s="16"/>
    </row>
    <row r="452" spans="1:13" s="15" customFormat="1" ht="25.5" hidden="1" customHeight="1">
      <c r="A452" s="2"/>
      <c r="B452" s="2"/>
      <c r="C452" s="7"/>
      <c r="M452" s="16"/>
    </row>
    <row r="453" spans="1:13" s="15" customFormat="1" ht="25.5" hidden="1" customHeight="1">
      <c r="A453" s="2"/>
      <c r="B453" s="2"/>
      <c r="C453" s="4"/>
      <c r="M453" s="16"/>
    </row>
    <row r="454" spans="1:13" s="15" customFormat="1" ht="25.5" hidden="1" customHeight="1">
      <c r="A454" s="2"/>
      <c r="B454" s="2"/>
      <c r="C454" s="7"/>
      <c r="M454" s="16"/>
    </row>
    <row r="455" spans="1:13" s="15" customFormat="1" ht="25.5" hidden="1" customHeight="1">
      <c r="A455" s="2"/>
      <c r="B455" s="2"/>
      <c r="C455" s="7"/>
      <c r="M455" s="16"/>
    </row>
    <row r="456" spans="1:13" s="15" customFormat="1" ht="25.5" hidden="1" customHeight="1">
      <c r="A456" s="2"/>
      <c r="B456" s="2"/>
      <c r="C456" s="4"/>
      <c r="M456" s="16"/>
    </row>
    <row r="457" spans="1:13" s="15" customFormat="1" ht="25.5" hidden="1" customHeight="1">
      <c r="A457" s="2"/>
      <c r="B457" s="2"/>
      <c r="C457" s="7"/>
      <c r="M457" s="16"/>
    </row>
    <row r="458" spans="1:13" s="15" customFormat="1" ht="25.5" hidden="1" customHeight="1">
      <c r="A458" s="2"/>
      <c r="B458" s="2"/>
      <c r="C458" s="7"/>
      <c r="M458" s="16"/>
    </row>
    <row r="459" spans="1:13" s="15" customFormat="1" ht="25.5" hidden="1" customHeight="1">
      <c r="A459" s="2"/>
      <c r="B459" s="2"/>
      <c r="C459" s="4"/>
      <c r="M459" s="16"/>
    </row>
    <row r="460" spans="1:13" s="15" customFormat="1" ht="25.5" hidden="1" customHeight="1">
      <c r="A460" s="2"/>
      <c r="B460" s="2"/>
      <c r="C460" s="7"/>
      <c r="M460" s="16"/>
    </row>
    <row r="461" spans="1:13" s="15" customFormat="1" ht="25.5" hidden="1" customHeight="1">
      <c r="A461" s="2"/>
      <c r="B461" s="2"/>
      <c r="C461" s="7"/>
      <c r="M461" s="16"/>
    </row>
    <row r="462" spans="1:13" s="15" customFormat="1" ht="25.5" hidden="1" customHeight="1">
      <c r="A462" s="2"/>
      <c r="B462" s="2"/>
      <c r="C462" s="4"/>
      <c r="M462" s="16"/>
    </row>
    <row r="463" spans="1:13" s="15" customFormat="1" ht="25.5" hidden="1" customHeight="1">
      <c r="A463" s="2"/>
      <c r="B463" s="2"/>
      <c r="C463" s="7"/>
      <c r="M463" s="16"/>
    </row>
    <row r="464" spans="1:13" hidden="1"/>
    <row r="465" hidden="1"/>
    <row r="466" hidden="1"/>
    <row r="467" hidden="1"/>
    <row r="468" hidden="1"/>
    <row r="469" hidden="1"/>
    <row r="470" hidden="1"/>
    <row r="471" hidden="1"/>
    <row r="472" hidden="1"/>
    <row r="473" hidden="1"/>
    <row r="474" hidden="1"/>
    <row r="475" hidden="1"/>
  </sheetData>
  <sheetProtection password="D38D" sheet="1" objects="1" scenarios="1" insertRows="0"/>
  <mergeCells count="5">
    <mergeCell ref="D1:L1"/>
    <mergeCell ref="C1:C2"/>
    <mergeCell ref="B1:B2"/>
    <mergeCell ref="M1:M2"/>
    <mergeCell ref="A1:A2"/>
  </mergeCells>
  <pageMargins left="1.1811023622047245" right="0.39370078740157483" top="0.78740157480314965" bottom="0.59055118110236227" header="0.31496062992125984" footer="0.31496062992125984"/>
  <pageSetup paperSize="5" scale="80" orientation="landscape" r:id="rId1"/>
  <headerFooter>
    <oddHeader>&amp;L&amp;"-,Negrita"&amp;18Presupuesto de Egresos por Clasificación Administrativa
&amp;14Nombre de la Entidad: &amp;16&amp;F, Jalisco</oddHeader>
    <oddFooter>&amp;L&amp;"-,Cursiva"Ejercicio Fiscal 2013 &amp;RPágina &amp;P de &amp;N&amp;K00+000-----</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T633"/>
  <sheetViews>
    <sheetView showGridLines="0" topLeftCell="E1" workbookViewId="0">
      <selection activeCell="L10" sqref="L10"/>
    </sheetView>
  </sheetViews>
  <sheetFormatPr baseColWidth="10" defaultColWidth="0" defaultRowHeight="15" zeroHeight="1"/>
  <cols>
    <col min="1" max="1" width="3.42578125" style="14" customWidth="1"/>
    <col min="2" max="2" width="3.42578125" style="14" bestFit="1" customWidth="1"/>
    <col min="3" max="3" width="3" style="14" bestFit="1" customWidth="1"/>
    <col min="4" max="4" width="4" style="14" bestFit="1" customWidth="1"/>
    <col min="5" max="8" width="2.28515625" style="14" customWidth="1"/>
    <col min="9" max="9" width="55" style="14" customWidth="1"/>
    <col min="10" max="18" width="13.42578125" style="15" customWidth="1"/>
    <col min="19" max="19" width="13.42578125" style="16" bestFit="1" customWidth="1"/>
    <col min="20" max="20" width="0.28515625" customWidth="1"/>
    <col min="21" max="16384" width="11.42578125" hidden="1"/>
  </cols>
  <sheetData>
    <row r="1" spans="1:19" s="17" customFormat="1">
      <c r="A1" s="116" t="s">
        <v>474</v>
      </c>
      <c r="B1" s="116" t="s">
        <v>444</v>
      </c>
      <c r="C1" s="116" t="s">
        <v>445</v>
      </c>
      <c r="D1" s="116" t="s">
        <v>530</v>
      </c>
      <c r="E1" s="555" t="s">
        <v>447</v>
      </c>
      <c r="F1" s="555"/>
      <c r="G1" s="555"/>
      <c r="H1" s="555"/>
      <c r="I1" s="555"/>
      <c r="J1" s="117" t="s">
        <v>521</v>
      </c>
      <c r="K1" s="117" t="s">
        <v>522</v>
      </c>
      <c r="L1" s="117" t="s">
        <v>523</v>
      </c>
      <c r="M1" s="117" t="s">
        <v>524</v>
      </c>
      <c r="N1" s="117" t="s">
        <v>525</v>
      </c>
      <c r="O1" s="117" t="s">
        <v>526</v>
      </c>
      <c r="P1" s="117" t="s">
        <v>527</v>
      </c>
      <c r="Q1" s="117" t="s">
        <v>528</v>
      </c>
      <c r="R1" s="117" t="s">
        <v>529</v>
      </c>
      <c r="S1" s="117" t="s">
        <v>519</v>
      </c>
    </row>
    <row r="2" spans="1:19" ht="25.5" customHeight="1">
      <c r="A2" s="306">
        <v>1</v>
      </c>
      <c r="B2" s="306"/>
      <c r="C2" s="306"/>
      <c r="D2" s="306"/>
      <c r="E2" s="330"/>
      <c r="F2" s="330"/>
      <c r="G2" s="330"/>
      <c r="H2" s="330"/>
      <c r="I2" s="330" t="s">
        <v>475</v>
      </c>
      <c r="J2" s="330"/>
      <c r="K2" s="330"/>
      <c r="L2" s="330"/>
      <c r="M2" s="330"/>
      <c r="N2" s="330"/>
      <c r="O2" s="330"/>
      <c r="P2" s="330"/>
      <c r="Q2" s="330"/>
      <c r="R2" s="330"/>
      <c r="S2" s="310">
        <f t="shared" ref="S2:S259" si="0">SUM(J2:R2)</f>
        <v>0</v>
      </c>
    </row>
    <row r="3" spans="1:19" ht="25.5" customHeight="1">
      <c r="A3" s="306">
        <v>1</v>
      </c>
      <c r="B3" s="306">
        <v>1</v>
      </c>
      <c r="C3" s="306"/>
      <c r="D3" s="306"/>
      <c r="E3" s="330"/>
      <c r="F3" s="330"/>
      <c r="G3" s="330"/>
      <c r="H3" s="330"/>
      <c r="I3" s="330" t="s">
        <v>1448</v>
      </c>
      <c r="J3" s="330"/>
      <c r="K3" s="330"/>
      <c r="L3" s="330"/>
      <c r="M3" s="330"/>
      <c r="N3" s="330"/>
      <c r="O3" s="330"/>
      <c r="P3" s="330"/>
      <c r="Q3" s="330"/>
      <c r="R3" s="330"/>
      <c r="S3" s="310">
        <f t="shared" si="0"/>
        <v>0</v>
      </c>
    </row>
    <row r="4" spans="1:19" ht="25.5" customHeight="1">
      <c r="A4" s="306">
        <v>1</v>
      </c>
      <c r="B4" s="306">
        <v>1</v>
      </c>
      <c r="C4" s="306">
        <v>1</v>
      </c>
      <c r="D4" s="306"/>
      <c r="E4" s="330"/>
      <c r="F4" s="330"/>
      <c r="G4" s="330"/>
      <c r="H4" s="330"/>
      <c r="I4" s="330" t="s">
        <v>1448</v>
      </c>
      <c r="J4" s="330"/>
      <c r="K4" s="330"/>
      <c r="L4" s="330"/>
      <c r="M4" s="330"/>
      <c r="N4" s="330"/>
      <c r="O4" s="330"/>
      <c r="P4" s="330"/>
      <c r="Q4" s="330"/>
      <c r="R4" s="330"/>
      <c r="S4" s="310">
        <f t="shared" si="0"/>
        <v>0</v>
      </c>
    </row>
    <row r="5" spans="1:19" s="130" customFormat="1" ht="25.5" customHeight="1">
      <c r="A5" s="328">
        <v>1</v>
      </c>
      <c r="B5" s="328">
        <v>1</v>
      </c>
      <c r="C5" s="328">
        <v>1</v>
      </c>
      <c r="D5" s="328">
        <v>1</v>
      </c>
      <c r="E5" s="328">
        <v>0</v>
      </c>
      <c r="F5" s="328">
        <v>0</v>
      </c>
      <c r="G5" s="328">
        <v>0</v>
      </c>
      <c r="H5" s="328">
        <v>0</v>
      </c>
      <c r="I5" s="329" t="s">
        <v>1449</v>
      </c>
      <c r="J5" s="330">
        <v>8445952</v>
      </c>
      <c r="K5" s="330">
        <v>207000</v>
      </c>
      <c r="L5" s="330"/>
      <c r="M5" s="330"/>
      <c r="N5" s="330"/>
      <c r="O5" s="330"/>
      <c r="P5" s="330"/>
      <c r="Q5" s="330"/>
      <c r="R5" s="330"/>
      <c r="S5" s="310">
        <f t="shared" si="0"/>
        <v>8652952</v>
      </c>
    </row>
    <row r="6" spans="1:19" s="130" customFormat="1" ht="25.5" customHeight="1">
      <c r="A6" s="328">
        <v>1</v>
      </c>
      <c r="B6" s="328">
        <v>1</v>
      </c>
      <c r="C6" s="328">
        <v>1</v>
      </c>
      <c r="D6" s="328">
        <v>2</v>
      </c>
      <c r="E6" s="328">
        <v>0</v>
      </c>
      <c r="F6" s="328">
        <v>0</v>
      </c>
      <c r="G6" s="328">
        <v>0</v>
      </c>
      <c r="H6" s="328">
        <v>0</v>
      </c>
      <c r="I6" s="329" t="s">
        <v>1450</v>
      </c>
      <c r="J6" s="330"/>
      <c r="K6" s="330"/>
      <c r="L6" s="330">
        <v>311000</v>
      </c>
      <c r="M6" s="330"/>
      <c r="N6" s="330"/>
      <c r="O6" s="330"/>
      <c r="P6" s="330"/>
      <c r="Q6" s="330"/>
      <c r="R6" s="330"/>
      <c r="S6" s="310">
        <f t="shared" si="0"/>
        <v>311000</v>
      </c>
    </row>
    <row r="7" spans="1:19" ht="25.5" customHeight="1">
      <c r="A7" s="328">
        <v>1</v>
      </c>
      <c r="B7" s="328">
        <v>1</v>
      </c>
      <c r="C7" s="328">
        <v>1</v>
      </c>
      <c r="D7" s="328">
        <v>3</v>
      </c>
      <c r="E7" s="328">
        <v>0</v>
      </c>
      <c r="F7" s="328">
        <v>0</v>
      </c>
      <c r="G7" s="328">
        <v>0</v>
      </c>
      <c r="H7" s="328">
        <v>0</v>
      </c>
      <c r="I7" s="329" t="s">
        <v>1451</v>
      </c>
      <c r="J7" s="330"/>
      <c r="K7" s="330"/>
      <c r="L7" s="330"/>
      <c r="M7" s="330">
        <v>270000</v>
      </c>
      <c r="N7" s="330"/>
      <c r="O7" s="330"/>
      <c r="P7" s="330"/>
      <c r="Q7" s="330"/>
      <c r="R7" s="330"/>
      <c r="S7" s="310">
        <f t="shared" si="0"/>
        <v>270000</v>
      </c>
    </row>
    <row r="8" spans="1:19" ht="25.5" customHeight="1">
      <c r="A8" s="328">
        <v>1</v>
      </c>
      <c r="B8" s="328">
        <v>1</v>
      </c>
      <c r="C8" s="328">
        <v>1</v>
      </c>
      <c r="D8" s="328">
        <v>4</v>
      </c>
      <c r="E8" s="328">
        <v>0</v>
      </c>
      <c r="F8" s="328">
        <v>0</v>
      </c>
      <c r="G8" s="328">
        <v>0</v>
      </c>
      <c r="H8" s="328">
        <v>0</v>
      </c>
      <c r="I8" s="329" t="s">
        <v>1452</v>
      </c>
      <c r="J8" s="330"/>
      <c r="K8" s="330"/>
      <c r="L8" s="330"/>
      <c r="M8" s="330"/>
      <c r="N8" s="330">
        <v>18605</v>
      </c>
      <c r="O8" s="330"/>
      <c r="P8" s="330"/>
      <c r="Q8" s="330"/>
      <c r="R8" s="330"/>
      <c r="S8" s="310">
        <f t="shared" si="0"/>
        <v>18605</v>
      </c>
    </row>
    <row r="9" spans="1:19" ht="25.5" customHeight="1">
      <c r="A9" s="328">
        <v>1</v>
      </c>
      <c r="B9" s="328">
        <v>0</v>
      </c>
      <c r="C9" s="328">
        <v>0</v>
      </c>
      <c r="D9" s="328">
        <v>0</v>
      </c>
      <c r="E9" s="328">
        <v>0</v>
      </c>
      <c r="F9" s="328">
        <v>0</v>
      </c>
      <c r="G9" s="328">
        <v>0</v>
      </c>
      <c r="H9" s="328">
        <v>0</v>
      </c>
      <c r="I9" s="329" t="s">
        <v>1453</v>
      </c>
      <c r="J9" s="330"/>
      <c r="K9" s="330"/>
      <c r="L9" s="330"/>
      <c r="M9" s="330"/>
      <c r="N9" s="330"/>
      <c r="O9" s="330"/>
      <c r="P9" s="330"/>
      <c r="Q9" s="330"/>
      <c r="R9" s="330"/>
      <c r="S9" s="310">
        <f t="shared" si="0"/>
        <v>0</v>
      </c>
    </row>
    <row r="10" spans="1:19" ht="25.5" customHeight="1">
      <c r="A10" s="328">
        <v>1</v>
      </c>
      <c r="B10" s="328">
        <v>3</v>
      </c>
      <c r="C10" s="328">
        <v>0</v>
      </c>
      <c r="D10" s="328">
        <v>0</v>
      </c>
      <c r="E10" s="328">
        <v>0</v>
      </c>
      <c r="F10" s="328">
        <v>0</v>
      </c>
      <c r="G10" s="328">
        <v>0</v>
      </c>
      <c r="H10" s="328">
        <v>0</v>
      </c>
      <c r="I10" s="329" t="s">
        <v>1454</v>
      </c>
      <c r="J10" s="330"/>
      <c r="K10" s="330"/>
      <c r="L10" s="330"/>
      <c r="M10" s="330"/>
      <c r="N10" s="330"/>
      <c r="O10" s="330"/>
      <c r="P10" s="330"/>
      <c r="Q10" s="330"/>
      <c r="R10" s="330"/>
      <c r="S10" s="310">
        <f t="shared" si="0"/>
        <v>0</v>
      </c>
    </row>
    <row r="11" spans="1:19" ht="25.5" customHeight="1">
      <c r="A11" s="328">
        <v>1</v>
      </c>
      <c r="B11" s="328">
        <v>3</v>
      </c>
      <c r="C11" s="328">
        <v>1</v>
      </c>
      <c r="D11" s="328">
        <v>0</v>
      </c>
      <c r="E11" s="328">
        <v>0</v>
      </c>
      <c r="F11" s="328">
        <v>0</v>
      </c>
      <c r="G11" s="328">
        <v>0</v>
      </c>
      <c r="H11" s="328">
        <v>0</v>
      </c>
      <c r="I11" s="329" t="s">
        <v>1455</v>
      </c>
      <c r="J11" s="330"/>
      <c r="K11" s="330"/>
      <c r="L11" s="330"/>
      <c r="M11" s="330"/>
      <c r="N11" s="330"/>
      <c r="O11" s="330"/>
      <c r="P11" s="330"/>
      <c r="Q11" s="330"/>
      <c r="R11" s="330"/>
      <c r="S11" s="310">
        <f t="shared" si="0"/>
        <v>0</v>
      </c>
    </row>
    <row r="12" spans="1:19" ht="25.5" customHeight="1">
      <c r="A12" s="328">
        <v>1</v>
      </c>
      <c r="B12" s="328">
        <v>3</v>
      </c>
      <c r="C12" s="328">
        <v>1</v>
      </c>
      <c r="D12" s="328">
        <v>1</v>
      </c>
      <c r="E12" s="328">
        <v>0</v>
      </c>
      <c r="F12" s="328">
        <v>0</v>
      </c>
      <c r="G12" s="328">
        <v>0</v>
      </c>
      <c r="H12" s="328">
        <v>0</v>
      </c>
      <c r="I12" s="329" t="s">
        <v>1456</v>
      </c>
      <c r="J12" s="330">
        <v>2621872</v>
      </c>
      <c r="K12" s="330">
        <v>100000</v>
      </c>
      <c r="L12" s="330"/>
      <c r="M12" s="330"/>
      <c r="N12" s="330"/>
      <c r="O12" s="330"/>
      <c r="P12" s="330"/>
      <c r="Q12" s="330"/>
      <c r="R12" s="330"/>
      <c r="S12" s="310">
        <f t="shared" si="0"/>
        <v>2721872</v>
      </c>
    </row>
    <row r="13" spans="1:19" ht="25.5" customHeight="1">
      <c r="A13" s="328">
        <v>1</v>
      </c>
      <c r="B13" s="328">
        <v>3</v>
      </c>
      <c r="C13" s="328">
        <v>1</v>
      </c>
      <c r="D13" s="328">
        <v>2</v>
      </c>
      <c r="E13" s="328">
        <v>0</v>
      </c>
      <c r="F13" s="328">
        <v>0</v>
      </c>
      <c r="G13" s="328">
        <v>0</v>
      </c>
      <c r="H13" s="328">
        <v>0</v>
      </c>
      <c r="I13" s="329" t="s">
        <v>1457</v>
      </c>
      <c r="J13" s="330"/>
      <c r="K13" s="330">
        <v>91500</v>
      </c>
      <c r="L13" s="330"/>
      <c r="M13" s="330"/>
      <c r="N13" s="330"/>
      <c r="O13" s="330"/>
      <c r="P13" s="330"/>
      <c r="Q13" s="330"/>
      <c r="R13" s="330"/>
      <c r="S13" s="310">
        <f t="shared" si="0"/>
        <v>91500</v>
      </c>
    </row>
    <row r="14" spans="1:19" ht="25.5" customHeight="1">
      <c r="A14" s="328">
        <v>1</v>
      </c>
      <c r="B14" s="328">
        <v>3</v>
      </c>
      <c r="C14" s="328">
        <v>1</v>
      </c>
      <c r="D14" s="328">
        <v>3</v>
      </c>
      <c r="E14" s="328">
        <v>0</v>
      </c>
      <c r="F14" s="328">
        <v>0</v>
      </c>
      <c r="G14" s="328">
        <v>0</v>
      </c>
      <c r="H14" s="328">
        <v>0</v>
      </c>
      <c r="I14" s="329" t="s">
        <v>1458</v>
      </c>
      <c r="J14" s="330"/>
      <c r="K14" s="330"/>
      <c r="L14" s="330">
        <v>473866</v>
      </c>
      <c r="M14" s="330"/>
      <c r="N14" s="330"/>
      <c r="O14" s="330"/>
      <c r="P14" s="330"/>
      <c r="Q14" s="330"/>
      <c r="R14" s="330"/>
      <c r="S14" s="310">
        <f t="shared" si="0"/>
        <v>473866</v>
      </c>
    </row>
    <row r="15" spans="1:19" ht="25.5" customHeight="1">
      <c r="A15" s="328">
        <v>1</v>
      </c>
      <c r="B15" s="328">
        <v>3</v>
      </c>
      <c r="C15" s="328">
        <v>1</v>
      </c>
      <c r="D15" s="328">
        <v>4</v>
      </c>
      <c r="E15" s="328">
        <v>0</v>
      </c>
      <c r="F15" s="328">
        <v>0</v>
      </c>
      <c r="G15" s="328">
        <v>0</v>
      </c>
      <c r="H15" s="328">
        <v>0</v>
      </c>
      <c r="I15" s="329" t="s">
        <v>1674</v>
      </c>
      <c r="J15" s="330"/>
      <c r="K15" s="330"/>
      <c r="L15" s="330"/>
      <c r="M15" s="330">
        <v>1365000</v>
      </c>
      <c r="N15" s="330"/>
      <c r="O15" s="330"/>
      <c r="P15" s="330"/>
      <c r="Q15" s="330"/>
      <c r="R15" s="330"/>
      <c r="S15" s="310">
        <f t="shared" si="0"/>
        <v>1365000</v>
      </c>
    </row>
    <row r="16" spans="1:19" ht="25.5" customHeight="1">
      <c r="A16" s="328">
        <v>1</v>
      </c>
      <c r="B16" s="328">
        <v>3</v>
      </c>
      <c r="C16" s="328">
        <v>1</v>
      </c>
      <c r="D16" s="328">
        <v>5</v>
      </c>
      <c r="E16" s="328">
        <v>0</v>
      </c>
      <c r="F16" s="328">
        <v>0</v>
      </c>
      <c r="G16" s="328">
        <v>0</v>
      </c>
      <c r="H16" s="328">
        <v>0</v>
      </c>
      <c r="I16" s="332" t="s">
        <v>1459</v>
      </c>
      <c r="J16" s="330"/>
      <c r="K16" s="330"/>
      <c r="L16" s="330"/>
      <c r="M16" s="330"/>
      <c r="N16" s="330">
        <v>23000</v>
      </c>
      <c r="O16" s="330"/>
      <c r="P16" s="330"/>
      <c r="Q16" s="330"/>
      <c r="R16" s="330"/>
      <c r="S16" s="310">
        <f t="shared" si="0"/>
        <v>23000</v>
      </c>
    </row>
    <row r="17" spans="1:19" ht="25.5" customHeight="1">
      <c r="A17" s="328">
        <v>1</v>
      </c>
      <c r="B17" s="328">
        <v>3</v>
      </c>
      <c r="C17" s="328">
        <v>1</v>
      </c>
      <c r="D17" s="328">
        <v>6</v>
      </c>
      <c r="E17" s="328">
        <v>0</v>
      </c>
      <c r="F17" s="328">
        <v>0</v>
      </c>
      <c r="G17" s="328">
        <v>0</v>
      </c>
      <c r="H17" s="328">
        <v>0</v>
      </c>
      <c r="I17" s="329" t="s">
        <v>1460</v>
      </c>
      <c r="J17" s="330">
        <v>1275807</v>
      </c>
      <c r="K17" s="330">
        <v>71500</v>
      </c>
      <c r="L17" s="330"/>
      <c r="M17" s="330"/>
      <c r="N17" s="330"/>
      <c r="O17" s="330"/>
      <c r="P17" s="330"/>
      <c r="Q17" s="330"/>
      <c r="R17" s="330"/>
      <c r="S17" s="310">
        <f t="shared" si="0"/>
        <v>1347307</v>
      </c>
    </row>
    <row r="18" spans="1:19" ht="25.5" customHeight="1">
      <c r="A18" s="328">
        <v>1</v>
      </c>
      <c r="B18" s="328">
        <v>3</v>
      </c>
      <c r="C18" s="328">
        <v>1</v>
      </c>
      <c r="D18" s="328">
        <v>7</v>
      </c>
      <c r="E18" s="328">
        <v>0</v>
      </c>
      <c r="F18" s="328">
        <v>0</v>
      </c>
      <c r="G18" s="328">
        <v>0</v>
      </c>
      <c r="H18" s="328">
        <v>0</v>
      </c>
      <c r="I18" s="329" t="s">
        <v>1461</v>
      </c>
      <c r="J18" s="333"/>
      <c r="K18" s="330"/>
      <c r="L18" s="330">
        <v>111500</v>
      </c>
      <c r="M18" s="330"/>
      <c r="N18" s="330"/>
      <c r="O18" s="330"/>
      <c r="P18" s="330"/>
      <c r="Q18" s="330"/>
      <c r="R18" s="330"/>
      <c r="S18" s="310">
        <f t="shared" si="0"/>
        <v>111500</v>
      </c>
    </row>
    <row r="19" spans="1:19" s="130" customFormat="1" ht="25.5" customHeight="1">
      <c r="A19" s="328">
        <v>1</v>
      </c>
      <c r="B19" s="328">
        <v>3</v>
      </c>
      <c r="C19" s="328">
        <v>1</v>
      </c>
      <c r="D19" s="328">
        <v>8</v>
      </c>
      <c r="E19" s="328">
        <v>0</v>
      </c>
      <c r="F19" s="328">
        <v>0</v>
      </c>
      <c r="G19" s="328">
        <v>0</v>
      </c>
      <c r="H19" s="328">
        <v>0</v>
      </c>
      <c r="I19" s="329" t="s">
        <v>1462</v>
      </c>
      <c r="J19" s="333"/>
      <c r="K19" s="330"/>
      <c r="L19" s="330"/>
      <c r="M19" s="330">
        <v>12000</v>
      </c>
      <c r="N19" s="330"/>
      <c r="O19" s="330"/>
      <c r="P19" s="330"/>
      <c r="Q19" s="330"/>
      <c r="R19" s="330"/>
      <c r="S19" s="310">
        <f t="shared" si="0"/>
        <v>12000</v>
      </c>
    </row>
    <row r="20" spans="1:19" s="130" customFormat="1" ht="25.5" customHeight="1">
      <c r="A20" s="328">
        <v>1</v>
      </c>
      <c r="B20" s="328">
        <v>3</v>
      </c>
      <c r="C20" s="328">
        <v>1</v>
      </c>
      <c r="D20" s="328">
        <v>9</v>
      </c>
      <c r="E20" s="328">
        <v>0</v>
      </c>
      <c r="F20" s="328">
        <v>0</v>
      </c>
      <c r="G20" s="328">
        <v>0</v>
      </c>
      <c r="H20" s="328">
        <v>0</v>
      </c>
      <c r="I20" s="329" t="s">
        <v>1463</v>
      </c>
      <c r="J20" s="333"/>
      <c r="K20" s="330"/>
      <c r="L20" s="330"/>
      <c r="M20" s="330"/>
      <c r="N20" s="330">
        <v>5000</v>
      </c>
      <c r="O20" s="330"/>
      <c r="P20" s="330"/>
      <c r="Q20" s="330"/>
      <c r="R20" s="330"/>
      <c r="S20" s="310">
        <f t="shared" si="0"/>
        <v>5000</v>
      </c>
    </row>
    <row r="21" spans="1:19" s="130" customFormat="1" ht="25.5" customHeight="1">
      <c r="A21" s="334">
        <v>1</v>
      </c>
      <c r="B21" s="334">
        <v>0</v>
      </c>
      <c r="C21" s="334">
        <v>0</v>
      </c>
      <c r="D21" s="334">
        <v>0</v>
      </c>
      <c r="E21" s="334">
        <v>0</v>
      </c>
      <c r="F21" s="334">
        <v>0</v>
      </c>
      <c r="G21" s="334">
        <v>0</v>
      </c>
      <c r="H21" s="334">
        <v>0</v>
      </c>
      <c r="I21" s="335" t="s">
        <v>1453</v>
      </c>
      <c r="J21" s="330"/>
      <c r="K21" s="330"/>
      <c r="L21" s="330"/>
      <c r="M21" s="330"/>
      <c r="N21" s="330"/>
      <c r="O21" s="330"/>
      <c r="P21" s="330"/>
      <c r="Q21" s="330"/>
      <c r="R21" s="330"/>
      <c r="S21" s="310">
        <f t="shared" si="0"/>
        <v>0</v>
      </c>
    </row>
    <row r="22" spans="1:19" s="130" customFormat="1" ht="25.5" customHeight="1">
      <c r="A22" s="334">
        <v>1</v>
      </c>
      <c r="B22" s="334">
        <v>3</v>
      </c>
      <c r="C22" s="334">
        <v>0</v>
      </c>
      <c r="D22" s="334">
        <v>0</v>
      </c>
      <c r="E22" s="334">
        <v>0</v>
      </c>
      <c r="F22" s="334">
        <v>0</v>
      </c>
      <c r="G22" s="334">
        <v>0</v>
      </c>
      <c r="H22" s="334">
        <v>0</v>
      </c>
      <c r="I22" s="335" t="s">
        <v>1454</v>
      </c>
      <c r="J22" s="330"/>
      <c r="K22" s="330"/>
      <c r="L22" s="330"/>
      <c r="M22" s="330"/>
      <c r="N22" s="330"/>
      <c r="O22" s="330"/>
      <c r="P22" s="330"/>
      <c r="Q22" s="330"/>
      <c r="R22" s="330"/>
      <c r="S22" s="310">
        <f t="shared" si="0"/>
        <v>0</v>
      </c>
    </row>
    <row r="23" spans="1:19" s="130" customFormat="1" ht="25.5" customHeight="1">
      <c r="A23" s="328">
        <v>1</v>
      </c>
      <c r="B23" s="328">
        <v>3</v>
      </c>
      <c r="C23" s="328">
        <v>3</v>
      </c>
      <c r="D23" s="328">
        <v>0</v>
      </c>
      <c r="E23" s="328">
        <v>0</v>
      </c>
      <c r="F23" s="328">
        <v>0</v>
      </c>
      <c r="G23" s="328">
        <v>0</v>
      </c>
      <c r="H23" s="328">
        <v>0</v>
      </c>
      <c r="I23" s="329" t="s">
        <v>1464</v>
      </c>
      <c r="J23" s="330"/>
      <c r="K23" s="330"/>
      <c r="L23" s="330"/>
      <c r="M23" s="330"/>
      <c r="N23" s="330"/>
      <c r="O23" s="330"/>
      <c r="P23" s="330"/>
      <c r="Q23" s="330"/>
      <c r="R23" s="330"/>
      <c r="S23" s="310">
        <f t="shared" si="0"/>
        <v>0</v>
      </c>
    </row>
    <row r="24" spans="1:19" s="130" customFormat="1" ht="25.5" customHeight="1">
      <c r="A24" s="328">
        <v>1</v>
      </c>
      <c r="B24" s="328">
        <v>3</v>
      </c>
      <c r="C24" s="328">
        <v>3</v>
      </c>
      <c r="D24" s="328">
        <v>1</v>
      </c>
      <c r="E24" s="328">
        <v>0</v>
      </c>
      <c r="F24" s="328">
        <v>0</v>
      </c>
      <c r="G24" s="328">
        <v>0</v>
      </c>
      <c r="H24" s="328">
        <v>0</v>
      </c>
      <c r="I24" s="329" t="s">
        <v>1465</v>
      </c>
      <c r="J24" s="330">
        <v>923496</v>
      </c>
      <c r="K24" s="330">
        <v>19500</v>
      </c>
      <c r="L24" s="330"/>
      <c r="M24" s="330"/>
      <c r="N24" s="330"/>
      <c r="O24" s="330"/>
      <c r="P24" s="330"/>
      <c r="Q24" s="330"/>
      <c r="R24" s="330"/>
      <c r="S24" s="310">
        <f t="shared" si="0"/>
        <v>942996</v>
      </c>
    </row>
    <row r="25" spans="1:19" s="130" customFormat="1" ht="25.5" customHeight="1">
      <c r="A25" s="328">
        <v>1</v>
      </c>
      <c r="B25" s="328">
        <v>3</v>
      </c>
      <c r="C25" s="328">
        <v>3</v>
      </c>
      <c r="D25" s="328">
        <v>2</v>
      </c>
      <c r="E25" s="328">
        <v>0</v>
      </c>
      <c r="F25" s="328">
        <v>0</v>
      </c>
      <c r="G25" s="328">
        <v>0</v>
      </c>
      <c r="H25" s="328">
        <v>0</v>
      </c>
      <c r="I25" s="329" t="s">
        <v>1466</v>
      </c>
      <c r="J25" s="330"/>
      <c r="K25" s="330"/>
      <c r="L25" s="330">
        <v>223150</v>
      </c>
      <c r="M25" s="330"/>
      <c r="N25" s="330"/>
      <c r="O25" s="330"/>
      <c r="P25" s="330"/>
      <c r="Q25" s="330"/>
      <c r="R25" s="330"/>
      <c r="S25" s="310">
        <f t="shared" si="0"/>
        <v>223150</v>
      </c>
    </row>
    <row r="26" spans="1:19" s="130" customFormat="1" ht="25.5" customHeight="1">
      <c r="A26" s="328">
        <v>1</v>
      </c>
      <c r="B26" s="328">
        <v>3</v>
      </c>
      <c r="C26" s="328">
        <v>3</v>
      </c>
      <c r="D26" s="328">
        <v>3</v>
      </c>
      <c r="E26" s="328">
        <v>0</v>
      </c>
      <c r="F26" s="328">
        <v>0</v>
      </c>
      <c r="G26" s="328">
        <v>0</v>
      </c>
      <c r="H26" s="328">
        <v>0</v>
      </c>
      <c r="I26" s="329" t="s">
        <v>1467</v>
      </c>
      <c r="J26" s="330"/>
      <c r="K26" s="330"/>
      <c r="L26" s="330">
        <v>20000</v>
      </c>
      <c r="M26" s="330"/>
      <c r="N26" s="330"/>
      <c r="O26" s="330"/>
      <c r="P26" s="330"/>
      <c r="Q26" s="330"/>
      <c r="R26" s="330"/>
      <c r="S26" s="310">
        <f t="shared" si="0"/>
        <v>20000</v>
      </c>
    </row>
    <row r="27" spans="1:19" s="130" customFormat="1" ht="25.5" customHeight="1">
      <c r="A27" s="328">
        <v>1</v>
      </c>
      <c r="B27" s="328">
        <v>3</v>
      </c>
      <c r="C27" s="328">
        <v>3</v>
      </c>
      <c r="D27" s="328">
        <v>4</v>
      </c>
      <c r="E27" s="328">
        <v>0</v>
      </c>
      <c r="F27" s="328">
        <v>0</v>
      </c>
      <c r="G27" s="328">
        <v>0</v>
      </c>
      <c r="H27" s="328">
        <v>0</v>
      </c>
      <c r="I27" s="329" t="s">
        <v>1468</v>
      </c>
      <c r="J27" s="330"/>
      <c r="K27" s="330">
        <v>100000</v>
      </c>
      <c r="L27" s="330"/>
      <c r="M27" s="330"/>
      <c r="N27" s="330"/>
      <c r="O27" s="330"/>
      <c r="P27" s="330"/>
      <c r="Q27" s="330"/>
      <c r="R27" s="330"/>
      <c r="S27" s="310">
        <f t="shared" si="0"/>
        <v>100000</v>
      </c>
    </row>
    <row r="28" spans="1:19" s="130" customFormat="1" ht="25.5" customHeight="1">
      <c r="A28" s="328">
        <v>1</v>
      </c>
      <c r="B28" s="328">
        <v>3</v>
      </c>
      <c r="C28" s="328">
        <v>3</v>
      </c>
      <c r="D28" s="328">
        <v>5</v>
      </c>
      <c r="E28" s="328">
        <v>0</v>
      </c>
      <c r="F28" s="328">
        <v>0</v>
      </c>
      <c r="G28" s="328">
        <v>0</v>
      </c>
      <c r="H28" s="328">
        <v>0</v>
      </c>
      <c r="I28" s="329" t="s">
        <v>1469</v>
      </c>
      <c r="J28" s="330">
        <v>1262371</v>
      </c>
      <c r="K28" s="330">
        <v>9365031</v>
      </c>
      <c r="L28" s="330"/>
      <c r="M28" s="330"/>
      <c r="N28" s="330"/>
      <c r="O28" s="330"/>
      <c r="P28" s="330"/>
      <c r="Q28" s="330"/>
      <c r="R28" s="330"/>
      <c r="S28" s="310">
        <f t="shared" si="0"/>
        <v>10627402</v>
      </c>
    </row>
    <row r="29" spans="1:19" s="130" customFormat="1" ht="25.5" customHeight="1">
      <c r="A29" s="328">
        <v>1</v>
      </c>
      <c r="B29" s="328">
        <v>3</v>
      </c>
      <c r="C29" s="328">
        <v>3</v>
      </c>
      <c r="D29" s="328">
        <v>6</v>
      </c>
      <c r="E29" s="328">
        <v>0</v>
      </c>
      <c r="F29" s="328">
        <v>0</v>
      </c>
      <c r="G29" s="328">
        <v>0</v>
      </c>
      <c r="H29" s="328">
        <v>0</v>
      </c>
      <c r="I29" s="329" t="s">
        <v>1470</v>
      </c>
      <c r="J29" s="330"/>
      <c r="K29" s="330"/>
      <c r="L29" s="330">
        <v>1890998</v>
      </c>
      <c r="M29" s="330"/>
      <c r="N29" s="330"/>
      <c r="O29" s="330"/>
      <c r="P29" s="330"/>
      <c r="Q29" s="330"/>
      <c r="R29" s="330"/>
      <c r="S29" s="310">
        <f t="shared" si="0"/>
        <v>1890998</v>
      </c>
    </row>
    <row r="30" spans="1:19" s="130" customFormat="1" ht="25.5" customHeight="1">
      <c r="A30" s="328">
        <v>1</v>
      </c>
      <c r="B30" s="328">
        <v>3</v>
      </c>
      <c r="C30" s="328">
        <v>3</v>
      </c>
      <c r="D30" s="328">
        <v>7</v>
      </c>
      <c r="E30" s="328">
        <v>0</v>
      </c>
      <c r="F30" s="328">
        <v>0</v>
      </c>
      <c r="G30" s="328">
        <v>0</v>
      </c>
      <c r="H30" s="328">
        <v>0</v>
      </c>
      <c r="I30" s="329" t="s">
        <v>1471</v>
      </c>
      <c r="J30" s="330"/>
      <c r="K30" s="330"/>
      <c r="L30" s="330"/>
      <c r="M30" s="330"/>
      <c r="N30" s="330">
        <v>9500</v>
      </c>
      <c r="O30" s="330"/>
      <c r="P30" s="330"/>
      <c r="Q30" s="330"/>
      <c r="R30" s="330"/>
      <c r="S30" s="310">
        <f t="shared" si="0"/>
        <v>9500</v>
      </c>
    </row>
    <row r="31" spans="1:19" s="130" customFormat="1" ht="25.5" customHeight="1">
      <c r="A31" s="334">
        <v>1</v>
      </c>
      <c r="B31" s="334">
        <v>0</v>
      </c>
      <c r="C31" s="334">
        <v>0</v>
      </c>
      <c r="D31" s="334">
        <v>0</v>
      </c>
      <c r="E31" s="334">
        <v>0</v>
      </c>
      <c r="F31" s="334">
        <v>0</v>
      </c>
      <c r="G31" s="334">
        <v>0</v>
      </c>
      <c r="H31" s="334">
        <v>0</v>
      </c>
      <c r="I31" s="335" t="s">
        <v>1453</v>
      </c>
      <c r="J31" s="330"/>
      <c r="K31" s="330"/>
      <c r="L31" s="330"/>
      <c r="M31" s="330"/>
      <c r="N31" s="330"/>
      <c r="O31" s="330"/>
      <c r="P31" s="330"/>
      <c r="Q31" s="330"/>
      <c r="R31" s="330"/>
      <c r="S31" s="310">
        <f t="shared" si="0"/>
        <v>0</v>
      </c>
    </row>
    <row r="32" spans="1:19" s="130" customFormat="1" ht="25.5" customHeight="1">
      <c r="A32" s="334">
        <v>1</v>
      </c>
      <c r="B32" s="334">
        <v>3</v>
      </c>
      <c r="C32" s="334">
        <v>0</v>
      </c>
      <c r="D32" s="334">
        <v>0</v>
      </c>
      <c r="E32" s="334">
        <v>0</v>
      </c>
      <c r="F32" s="334">
        <v>0</v>
      </c>
      <c r="G32" s="334">
        <v>0</v>
      </c>
      <c r="H32" s="334">
        <v>0</v>
      </c>
      <c r="I32" s="335" t="s">
        <v>1454</v>
      </c>
      <c r="J32" s="330"/>
      <c r="K32" s="330"/>
      <c r="L32" s="330"/>
      <c r="M32" s="330"/>
      <c r="N32" s="330"/>
      <c r="O32" s="330"/>
      <c r="P32" s="330"/>
      <c r="Q32" s="330"/>
      <c r="R32" s="330"/>
      <c r="S32" s="310">
        <f t="shared" si="0"/>
        <v>0</v>
      </c>
    </row>
    <row r="33" spans="1:19" s="130" customFormat="1" ht="25.5" customHeight="1">
      <c r="A33" s="334">
        <v>1</v>
      </c>
      <c r="B33" s="334">
        <v>3</v>
      </c>
      <c r="C33" s="334">
        <v>4</v>
      </c>
      <c r="D33" s="334">
        <v>0</v>
      </c>
      <c r="E33" s="334">
        <v>0</v>
      </c>
      <c r="F33" s="334">
        <v>0</v>
      </c>
      <c r="G33" s="334">
        <v>0</v>
      </c>
      <c r="H33" s="334">
        <v>0</v>
      </c>
      <c r="I33" s="335" t="s">
        <v>1472</v>
      </c>
      <c r="J33" s="330"/>
      <c r="K33" s="330"/>
      <c r="L33" s="330"/>
      <c r="M33" s="330"/>
      <c r="N33" s="330"/>
      <c r="O33" s="330"/>
      <c r="P33" s="330"/>
      <c r="Q33" s="330"/>
      <c r="R33" s="330"/>
      <c r="S33" s="310">
        <f t="shared" si="0"/>
        <v>0</v>
      </c>
    </row>
    <row r="34" spans="1:19" s="130" customFormat="1" ht="25.5" customHeight="1">
      <c r="A34" s="334">
        <v>1</v>
      </c>
      <c r="B34" s="334">
        <v>3</v>
      </c>
      <c r="C34" s="334">
        <v>4</v>
      </c>
      <c r="D34" s="334">
        <v>1</v>
      </c>
      <c r="E34" s="334">
        <v>0</v>
      </c>
      <c r="F34" s="334">
        <v>0</v>
      </c>
      <c r="G34" s="334">
        <v>0</v>
      </c>
      <c r="H34" s="334">
        <v>0</v>
      </c>
      <c r="I34" s="335" t="s">
        <v>1473</v>
      </c>
      <c r="J34" s="330">
        <v>1132137</v>
      </c>
      <c r="K34" s="330">
        <v>23039</v>
      </c>
      <c r="L34" s="330"/>
      <c r="M34" s="330"/>
      <c r="N34" s="330"/>
      <c r="O34" s="330"/>
      <c r="P34" s="330"/>
      <c r="Q34" s="330"/>
      <c r="R34" s="330"/>
      <c r="S34" s="310">
        <f t="shared" si="0"/>
        <v>1155176</v>
      </c>
    </row>
    <row r="35" spans="1:19" s="130" customFormat="1" ht="25.5" customHeight="1">
      <c r="A35" s="334">
        <v>1</v>
      </c>
      <c r="B35" s="334">
        <v>3</v>
      </c>
      <c r="C35" s="334">
        <v>4</v>
      </c>
      <c r="D35" s="334">
        <v>2</v>
      </c>
      <c r="E35" s="334">
        <v>0</v>
      </c>
      <c r="F35" s="334">
        <v>0</v>
      </c>
      <c r="G35" s="334">
        <v>0</v>
      </c>
      <c r="H35" s="334">
        <v>0</v>
      </c>
      <c r="I35" s="335" t="s">
        <v>1474</v>
      </c>
      <c r="J35" s="330"/>
      <c r="K35" s="330"/>
      <c r="L35" s="330"/>
      <c r="M35" s="330"/>
      <c r="N35" s="330">
        <v>3475</v>
      </c>
      <c r="O35" s="330"/>
      <c r="P35" s="330"/>
      <c r="Q35" s="330"/>
      <c r="R35" s="330"/>
      <c r="S35" s="310">
        <f t="shared" si="0"/>
        <v>3475</v>
      </c>
    </row>
    <row r="36" spans="1:19" s="130" customFormat="1" ht="25.5" customHeight="1">
      <c r="A36" s="334">
        <v>1</v>
      </c>
      <c r="B36" s="334">
        <v>0</v>
      </c>
      <c r="C36" s="334">
        <v>0</v>
      </c>
      <c r="D36" s="334">
        <v>0</v>
      </c>
      <c r="E36" s="334">
        <v>0</v>
      </c>
      <c r="F36" s="334">
        <v>0</v>
      </c>
      <c r="G36" s="334">
        <v>0</v>
      </c>
      <c r="H36" s="334">
        <v>0</v>
      </c>
      <c r="I36" s="335" t="s">
        <v>1453</v>
      </c>
      <c r="J36" s="330"/>
      <c r="K36" s="330"/>
      <c r="L36" s="330"/>
      <c r="M36" s="330"/>
      <c r="N36" s="330"/>
      <c r="O36" s="330"/>
      <c r="P36" s="330"/>
      <c r="Q36" s="330"/>
      <c r="R36" s="330"/>
      <c r="S36" s="310">
        <f t="shared" si="0"/>
        <v>0</v>
      </c>
    </row>
    <row r="37" spans="1:19" s="130" customFormat="1" ht="25.5" customHeight="1">
      <c r="A37" s="334">
        <v>1</v>
      </c>
      <c r="B37" s="334">
        <v>3</v>
      </c>
      <c r="C37" s="334">
        <v>0</v>
      </c>
      <c r="D37" s="334">
        <v>0</v>
      </c>
      <c r="E37" s="334">
        <v>0</v>
      </c>
      <c r="F37" s="334">
        <v>0</v>
      </c>
      <c r="G37" s="334">
        <v>0</v>
      </c>
      <c r="H37" s="334">
        <v>0</v>
      </c>
      <c r="I37" s="335" t="s">
        <v>1454</v>
      </c>
      <c r="J37" s="330"/>
      <c r="K37" s="330"/>
      <c r="L37" s="330"/>
      <c r="M37" s="330"/>
      <c r="N37" s="330"/>
      <c r="O37" s="330"/>
      <c r="P37" s="330"/>
      <c r="Q37" s="330"/>
      <c r="R37" s="330"/>
      <c r="S37" s="310">
        <f t="shared" si="0"/>
        <v>0</v>
      </c>
    </row>
    <row r="38" spans="1:19" s="130" customFormat="1" ht="25.5" customHeight="1">
      <c r="A38" s="334">
        <v>1</v>
      </c>
      <c r="B38" s="334">
        <v>3</v>
      </c>
      <c r="C38" s="334">
        <v>5</v>
      </c>
      <c r="D38" s="334">
        <v>0</v>
      </c>
      <c r="E38" s="334">
        <v>0</v>
      </c>
      <c r="F38" s="334">
        <v>0</v>
      </c>
      <c r="G38" s="334">
        <v>0</v>
      </c>
      <c r="H38" s="334">
        <v>0</v>
      </c>
      <c r="I38" s="335" t="s">
        <v>1475</v>
      </c>
      <c r="J38" s="330"/>
      <c r="K38" s="330"/>
      <c r="L38" s="330"/>
      <c r="M38" s="330"/>
      <c r="N38" s="330"/>
      <c r="O38" s="330"/>
      <c r="P38" s="330"/>
      <c r="Q38" s="330"/>
      <c r="R38" s="330"/>
      <c r="S38" s="310">
        <f t="shared" si="0"/>
        <v>0</v>
      </c>
    </row>
    <row r="39" spans="1:19" s="130" customFormat="1" ht="25.5" customHeight="1">
      <c r="A39" s="334">
        <v>1</v>
      </c>
      <c r="B39" s="334">
        <v>3</v>
      </c>
      <c r="C39" s="334">
        <v>5</v>
      </c>
      <c r="D39" s="334">
        <v>1</v>
      </c>
      <c r="E39" s="334">
        <v>0</v>
      </c>
      <c r="F39" s="334">
        <v>0</v>
      </c>
      <c r="G39" s="334">
        <v>0</v>
      </c>
      <c r="H39" s="334">
        <v>0</v>
      </c>
      <c r="I39" s="335" t="s">
        <v>1476</v>
      </c>
      <c r="J39" s="330">
        <v>1263911</v>
      </c>
      <c r="K39" s="330">
        <v>31852</v>
      </c>
      <c r="L39" s="330"/>
      <c r="M39" s="330">
        <v>4000</v>
      </c>
      <c r="N39" s="330"/>
      <c r="O39" s="330"/>
      <c r="P39" s="330"/>
      <c r="Q39" s="330"/>
      <c r="R39" s="330"/>
      <c r="S39" s="310">
        <f t="shared" si="0"/>
        <v>1299763</v>
      </c>
    </row>
    <row r="40" spans="1:19" s="130" customFormat="1" ht="25.5" customHeight="1">
      <c r="A40" s="334">
        <v>1</v>
      </c>
      <c r="B40" s="334">
        <v>3</v>
      </c>
      <c r="C40" s="334">
        <v>5</v>
      </c>
      <c r="D40" s="334">
        <v>2</v>
      </c>
      <c r="E40" s="334">
        <v>0</v>
      </c>
      <c r="F40" s="334">
        <v>0</v>
      </c>
      <c r="G40" s="334">
        <v>0</v>
      </c>
      <c r="H40" s="334">
        <v>0</v>
      </c>
      <c r="I40" s="335" t="s">
        <v>1477</v>
      </c>
      <c r="J40" s="330"/>
      <c r="K40" s="330">
        <v>9000</v>
      </c>
      <c r="L40" s="330"/>
      <c r="M40" s="330"/>
      <c r="N40" s="330"/>
      <c r="O40" s="330"/>
      <c r="P40" s="330"/>
      <c r="Q40" s="330"/>
      <c r="R40" s="330"/>
      <c r="S40" s="310">
        <f t="shared" si="0"/>
        <v>9000</v>
      </c>
    </row>
    <row r="41" spans="1:19" s="130" customFormat="1" ht="25.5" customHeight="1">
      <c r="A41" s="334">
        <v>1</v>
      </c>
      <c r="B41" s="334">
        <v>3</v>
      </c>
      <c r="C41" s="334">
        <v>5</v>
      </c>
      <c r="D41" s="334">
        <v>3</v>
      </c>
      <c r="E41" s="334">
        <v>0</v>
      </c>
      <c r="F41" s="334">
        <v>0</v>
      </c>
      <c r="G41" s="334">
        <v>0</v>
      </c>
      <c r="H41" s="334">
        <v>0</v>
      </c>
      <c r="I41" s="335" t="s">
        <v>1478</v>
      </c>
      <c r="J41" s="330"/>
      <c r="K41" s="330">
        <v>13000</v>
      </c>
      <c r="L41" s="330"/>
      <c r="M41" s="330"/>
      <c r="N41" s="330"/>
      <c r="O41" s="330"/>
      <c r="P41" s="330"/>
      <c r="Q41" s="330"/>
      <c r="R41" s="330"/>
      <c r="S41" s="310">
        <f t="shared" si="0"/>
        <v>13000</v>
      </c>
    </row>
    <row r="42" spans="1:19" s="130" customFormat="1" ht="25.5" customHeight="1">
      <c r="A42" s="334">
        <v>1</v>
      </c>
      <c r="B42" s="334">
        <v>3</v>
      </c>
      <c r="C42" s="334">
        <v>5</v>
      </c>
      <c r="D42" s="334">
        <v>4</v>
      </c>
      <c r="E42" s="334">
        <v>0</v>
      </c>
      <c r="F42" s="334">
        <v>0</v>
      </c>
      <c r="G42" s="334">
        <v>0</v>
      </c>
      <c r="H42" s="334">
        <v>0</v>
      </c>
      <c r="I42" s="335" t="s">
        <v>1479</v>
      </c>
      <c r="J42" s="330">
        <v>1285240</v>
      </c>
      <c r="K42" s="330">
        <v>26000</v>
      </c>
      <c r="L42" s="330"/>
      <c r="M42" s="330"/>
      <c r="N42" s="330"/>
      <c r="O42" s="330"/>
      <c r="P42" s="330"/>
      <c r="Q42" s="330"/>
      <c r="R42" s="330"/>
      <c r="S42" s="310">
        <f t="shared" si="0"/>
        <v>1311240</v>
      </c>
    </row>
    <row r="43" spans="1:19" s="130" customFormat="1" ht="25.5" customHeight="1">
      <c r="A43" s="334">
        <v>1</v>
      </c>
      <c r="B43" s="334">
        <v>3</v>
      </c>
      <c r="C43" s="334">
        <v>5</v>
      </c>
      <c r="D43" s="334">
        <v>5</v>
      </c>
      <c r="E43" s="334">
        <v>0</v>
      </c>
      <c r="F43" s="334">
        <v>0</v>
      </c>
      <c r="G43" s="334">
        <v>0</v>
      </c>
      <c r="H43" s="334">
        <v>0</v>
      </c>
      <c r="I43" s="335" t="s">
        <v>1480</v>
      </c>
      <c r="J43" s="330">
        <v>1393130</v>
      </c>
      <c r="K43" s="330">
        <v>3700</v>
      </c>
      <c r="L43" s="330"/>
      <c r="M43" s="330"/>
      <c r="N43" s="330"/>
      <c r="O43" s="330"/>
      <c r="P43" s="330"/>
      <c r="Q43" s="330"/>
      <c r="R43" s="330"/>
      <c r="S43" s="310">
        <f t="shared" si="0"/>
        <v>1396830</v>
      </c>
    </row>
    <row r="44" spans="1:19" s="130" customFormat="1" ht="25.5" customHeight="1">
      <c r="A44" s="334">
        <v>1</v>
      </c>
      <c r="B44" s="334">
        <v>3</v>
      </c>
      <c r="C44" s="334">
        <v>5</v>
      </c>
      <c r="D44" s="334">
        <v>6</v>
      </c>
      <c r="E44" s="334">
        <v>0</v>
      </c>
      <c r="F44" s="334">
        <v>0</v>
      </c>
      <c r="G44" s="334">
        <v>0</v>
      </c>
      <c r="H44" s="334">
        <v>0</v>
      </c>
      <c r="I44" s="335" t="s">
        <v>1481</v>
      </c>
      <c r="J44" s="330"/>
      <c r="K44" s="330"/>
      <c r="L44" s="330"/>
      <c r="M44" s="330"/>
      <c r="N44" s="330">
        <v>20300</v>
      </c>
      <c r="O44" s="330"/>
      <c r="P44" s="330"/>
      <c r="Q44" s="330"/>
      <c r="R44" s="330"/>
      <c r="S44" s="310">
        <f t="shared" si="0"/>
        <v>20300</v>
      </c>
    </row>
    <row r="45" spans="1:19" s="130" customFormat="1" ht="25.5" customHeight="1">
      <c r="A45" s="334">
        <v>1</v>
      </c>
      <c r="B45" s="334">
        <v>3</v>
      </c>
      <c r="C45" s="334">
        <v>5</v>
      </c>
      <c r="D45" s="334">
        <v>7</v>
      </c>
      <c r="E45" s="334">
        <v>0</v>
      </c>
      <c r="F45" s="334">
        <v>0</v>
      </c>
      <c r="G45" s="334">
        <v>0</v>
      </c>
      <c r="H45" s="334">
        <v>0</v>
      </c>
      <c r="I45" s="335" t="s">
        <v>1482</v>
      </c>
      <c r="J45" s="330"/>
      <c r="K45" s="330"/>
      <c r="L45" s="330">
        <v>636000</v>
      </c>
      <c r="M45" s="330"/>
      <c r="N45" s="330"/>
      <c r="O45" s="330"/>
      <c r="P45" s="330"/>
      <c r="Q45" s="330"/>
      <c r="R45" s="330"/>
      <c r="S45" s="310">
        <f t="shared" si="0"/>
        <v>636000</v>
      </c>
    </row>
    <row r="46" spans="1:19" s="130" customFormat="1" ht="25.5" customHeight="1">
      <c r="A46" s="334">
        <v>1</v>
      </c>
      <c r="B46" s="334">
        <v>3</v>
      </c>
      <c r="C46" s="334">
        <v>5</v>
      </c>
      <c r="D46" s="334">
        <v>5</v>
      </c>
      <c r="E46" s="334">
        <v>0</v>
      </c>
      <c r="F46" s="334">
        <v>0</v>
      </c>
      <c r="G46" s="334">
        <v>0</v>
      </c>
      <c r="H46" s="334">
        <v>0</v>
      </c>
      <c r="I46" s="335" t="s">
        <v>1483</v>
      </c>
      <c r="J46" s="330"/>
      <c r="K46" s="330"/>
      <c r="L46" s="330"/>
      <c r="M46" s="330">
        <v>4000</v>
      </c>
      <c r="N46" s="330"/>
      <c r="O46" s="330"/>
      <c r="P46" s="330"/>
      <c r="Q46" s="330"/>
      <c r="R46" s="330"/>
      <c r="S46" s="310">
        <f t="shared" si="0"/>
        <v>4000</v>
      </c>
    </row>
    <row r="47" spans="1:19" s="130" customFormat="1" ht="25.5" customHeight="1">
      <c r="A47" s="334">
        <v>1</v>
      </c>
      <c r="B47" s="334">
        <v>3</v>
      </c>
      <c r="C47" s="334">
        <v>5</v>
      </c>
      <c r="D47" s="334">
        <v>6</v>
      </c>
      <c r="E47" s="334">
        <v>0</v>
      </c>
      <c r="F47" s="334">
        <v>0</v>
      </c>
      <c r="G47" s="334">
        <v>0</v>
      </c>
      <c r="H47" s="334">
        <v>0</v>
      </c>
      <c r="I47" s="335" t="s">
        <v>1484</v>
      </c>
      <c r="J47" s="330"/>
      <c r="K47" s="330"/>
      <c r="L47" s="330"/>
      <c r="M47" s="330"/>
      <c r="N47" s="330">
        <v>10000</v>
      </c>
      <c r="O47" s="330"/>
      <c r="P47" s="330"/>
      <c r="Q47" s="330"/>
      <c r="R47" s="330"/>
      <c r="S47" s="310">
        <f t="shared" si="0"/>
        <v>10000</v>
      </c>
    </row>
    <row r="48" spans="1:19" s="130" customFormat="1" ht="25.5" customHeight="1">
      <c r="A48" s="334">
        <v>1</v>
      </c>
      <c r="B48" s="334">
        <v>3</v>
      </c>
      <c r="C48" s="334">
        <v>5</v>
      </c>
      <c r="D48" s="334">
        <v>7</v>
      </c>
      <c r="E48" s="334">
        <v>0</v>
      </c>
      <c r="F48" s="334">
        <v>0</v>
      </c>
      <c r="G48" s="334">
        <v>0</v>
      </c>
      <c r="H48" s="334">
        <v>0</v>
      </c>
      <c r="I48" s="335" t="s">
        <v>1485</v>
      </c>
      <c r="J48" s="330"/>
      <c r="K48" s="330">
        <v>23225</v>
      </c>
      <c r="L48" s="330"/>
      <c r="M48" s="330"/>
      <c r="N48" s="330"/>
      <c r="O48" s="330"/>
      <c r="P48" s="330"/>
      <c r="Q48" s="330"/>
      <c r="R48" s="330"/>
      <c r="S48" s="310">
        <f t="shared" si="0"/>
        <v>23225</v>
      </c>
    </row>
    <row r="49" spans="1:19" s="130" customFormat="1" ht="25.5" customHeight="1">
      <c r="A49" s="334">
        <v>1</v>
      </c>
      <c r="B49" s="334">
        <v>3</v>
      </c>
      <c r="C49" s="334">
        <v>5</v>
      </c>
      <c r="D49" s="334">
        <v>8</v>
      </c>
      <c r="E49" s="334">
        <v>0</v>
      </c>
      <c r="F49" s="334">
        <v>0</v>
      </c>
      <c r="G49" s="334">
        <v>0</v>
      </c>
      <c r="H49" s="334">
        <v>0</v>
      </c>
      <c r="I49" s="335" t="s">
        <v>1486</v>
      </c>
      <c r="J49" s="330"/>
      <c r="K49" s="330"/>
      <c r="L49" s="330">
        <v>2000</v>
      </c>
      <c r="M49" s="330"/>
      <c r="N49" s="330"/>
      <c r="O49" s="330"/>
      <c r="P49" s="330"/>
      <c r="Q49" s="330"/>
      <c r="R49" s="330"/>
      <c r="S49" s="310">
        <f t="shared" si="0"/>
        <v>2000</v>
      </c>
    </row>
    <row r="50" spans="1:19" s="130" customFormat="1" ht="25.5" customHeight="1">
      <c r="A50" s="334">
        <v>1</v>
      </c>
      <c r="B50" s="334">
        <v>0</v>
      </c>
      <c r="C50" s="334">
        <v>0</v>
      </c>
      <c r="D50" s="334">
        <v>0</v>
      </c>
      <c r="E50" s="334">
        <v>0</v>
      </c>
      <c r="F50" s="334">
        <v>0</v>
      </c>
      <c r="G50" s="334">
        <v>0</v>
      </c>
      <c r="H50" s="334">
        <v>0</v>
      </c>
      <c r="I50" s="335" t="s">
        <v>1453</v>
      </c>
      <c r="J50" s="330"/>
      <c r="K50" s="330"/>
      <c r="L50" s="330"/>
      <c r="M50" s="330"/>
      <c r="N50" s="330"/>
      <c r="O50" s="330"/>
      <c r="P50" s="330"/>
      <c r="Q50" s="330"/>
      <c r="R50" s="330"/>
      <c r="S50" s="310">
        <f t="shared" si="0"/>
        <v>0</v>
      </c>
    </row>
    <row r="51" spans="1:19" s="130" customFormat="1" ht="25.5" customHeight="1">
      <c r="A51" s="334">
        <v>1</v>
      </c>
      <c r="B51" s="334">
        <v>3</v>
      </c>
      <c r="C51" s="334">
        <v>0</v>
      </c>
      <c r="D51" s="334">
        <v>0</v>
      </c>
      <c r="E51" s="334">
        <v>0</v>
      </c>
      <c r="F51" s="334">
        <v>0</v>
      </c>
      <c r="G51" s="334">
        <v>0</v>
      </c>
      <c r="H51" s="334">
        <v>0</v>
      </c>
      <c r="I51" s="335" t="s">
        <v>1454</v>
      </c>
      <c r="J51" s="330"/>
      <c r="K51" s="330"/>
      <c r="L51" s="330"/>
      <c r="M51" s="330"/>
      <c r="N51" s="330"/>
      <c r="O51" s="330"/>
      <c r="P51" s="330"/>
      <c r="Q51" s="330"/>
      <c r="R51" s="330"/>
      <c r="S51" s="310">
        <f t="shared" si="0"/>
        <v>0</v>
      </c>
    </row>
    <row r="52" spans="1:19" s="130" customFormat="1" ht="25.5" customHeight="1">
      <c r="A52" s="334">
        <v>1</v>
      </c>
      <c r="B52" s="334">
        <v>3</v>
      </c>
      <c r="C52" s="334">
        <v>9</v>
      </c>
      <c r="D52" s="334">
        <v>0</v>
      </c>
      <c r="E52" s="334">
        <v>0</v>
      </c>
      <c r="F52" s="334">
        <v>0</v>
      </c>
      <c r="G52" s="334">
        <v>0</v>
      </c>
      <c r="H52" s="334">
        <v>0</v>
      </c>
      <c r="I52" s="335" t="s">
        <v>1487</v>
      </c>
      <c r="J52" s="330"/>
      <c r="K52" s="330"/>
      <c r="L52" s="330"/>
      <c r="M52" s="330"/>
      <c r="N52" s="330"/>
      <c r="O52" s="330"/>
      <c r="P52" s="330"/>
      <c r="Q52" s="330"/>
      <c r="R52" s="330"/>
      <c r="S52" s="310">
        <f t="shared" si="0"/>
        <v>0</v>
      </c>
    </row>
    <row r="53" spans="1:19" s="130" customFormat="1" ht="25.5" customHeight="1">
      <c r="A53" s="334">
        <v>1</v>
      </c>
      <c r="B53" s="334">
        <v>3</v>
      </c>
      <c r="C53" s="334">
        <v>9</v>
      </c>
      <c r="D53" s="334">
        <v>1</v>
      </c>
      <c r="E53" s="334">
        <v>0</v>
      </c>
      <c r="F53" s="334">
        <v>0</v>
      </c>
      <c r="G53" s="334">
        <v>0</v>
      </c>
      <c r="H53" s="334">
        <v>0</v>
      </c>
      <c r="I53" s="335" t="s">
        <v>1488</v>
      </c>
      <c r="J53" s="330">
        <v>412000</v>
      </c>
      <c r="K53" s="330">
        <v>9800</v>
      </c>
      <c r="L53" s="330"/>
      <c r="M53" s="330"/>
      <c r="N53" s="330"/>
      <c r="O53" s="330"/>
      <c r="P53" s="330"/>
      <c r="Q53" s="330"/>
      <c r="R53" s="330"/>
      <c r="S53" s="310">
        <f t="shared" si="0"/>
        <v>421800</v>
      </c>
    </row>
    <row r="54" spans="1:19" s="130" customFormat="1" ht="25.5" customHeight="1">
      <c r="A54" s="334">
        <v>1</v>
      </c>
      <c r="B54" s="334">
        <v>3</v>
      </c>
      <c r="C54" s="334">
        <v>9</v>
      </c>
      <c r="D54" s="334">
        <v>2</v>
      </c>
      <c r="E54" s="334">
        <v>0</v>
      </c>
      <c r="F54" s="334">
        <v>0</v>
      </c>
      <c r="G54" s="334">
        <v>0</v>
      </c>
      <c r="H54" s="334">
        <v>0</v>
      </c>
      <c r="I54" s="335" t="s">
        <v>1489</v>
      </c>
      <c r="J54" s="330" t="s">
        <v>1490</v>
      </c>
      <c r="K54" s="330"/>
      <c r="L54" s="330">
        <v>500</v>
      </c>
      <c r="M54" s="330"/>
      <c r="N54" s="330"/>
      <c r="O54" s="330"/>
      <c r="P54" s="330"/>
      <c r="Q54" s="330"/>
      <c r="R54" s="330"/>
      <c r="S54" s="310">
        <f t="shared" si="0"/>
        <v>500</v>
      </c>
    </row>
    <row r="55" spans="1:19" s="130" customFormat="1" ht="25.5" customHeight="1">
      <c r="A55" s="334">
        <v>1</v>
      </c>
      <c r="B55" s="334">
        <v>3</v>
      </c>
      <c r="C55" s="334">
        <v>9</v>
      </c>
      <c r="D55" s="334">
        <v>3</v>
      </c>
      <c r="E55" s="334">
        <v>0</v>
      </c>
      <c r="F55" s="334">
        <v>0</v>
      </c>
      <c r="G55" s="334">
        <v>0</v>
      </c>
      <c r="H55" s="334">
        <v>0</v>
      </c>
      <c r="I55" s="335" t="s">
        <v>1491</v>
      </c>
      <c r="J55" s="330">
        <v>2349364</v>
      </c>
      <c r="K55" s="330">
        <v>127400</v>
      </c>
      <c r="L55" s="330"/>
      <c r="M55" s="330"/>
      <c r="N55" s="330"/>
      <c r="O55" s="330"/>
      <c r="P55" s="330"/>
      <c r="Q55" s="330"/>
      <c r="R55" s="330"/>
      <c r="S55" s="310">
        <f t="shared" si="0"/>
        <v>2476764</v>
      </c>
    </row>
    <row r="56" spans="1:19" s="130" customFormat="1" ht="25.5" customHeight="1">
      <c r="A56" s="334">
        <v>1</v>
      </c>
      <c r="B56" s="334">
        <v>3</v>
      </c>
      <c r="C56" s="334">
        <v>9</v>
      </c>
      <c r="D56" s="334">
        <v>4</v>
      </c>
      <c r="E56" s="334">
        <v>0</v>
      </c>
      <c r="F56" s="334">
        <v>0</v>
      </c>
      <c r="G56" s="334">
        <v>0</v>
      </c>
      <c r="H56" s="334">
        <v>0</v>
      </c>
      <c r="I56" s="335" t="s">
        <v>1492</v>
      </c>
      <c r="J56" s="330"/>
      <c r="K56" s="330"/>
      <c r="L56" s="330">
        <v>286600</v>
      </c>
      <c r="M56" s="330"/>
      <c r="N56" s="330"/>
      <c r="O56" s="330"/>
      <c r="P56" s="330"/>
      <c r="Q56" s="330"/>
      <c r="R56" s="330"/>
      <c r="S56" s="310">
        <f t="shared" si="0"/>
        <v>286600</v>
      </c>
    </row>
    <row r="57" spans="1:19" s="130" customFormat="1" ht="25.5" customHeight="1">
      <c r="A57" s="334">
        <v>1</v>
      </c>
      <c r="B57" s="334">
        <v>3</v>
      </c>
      <c r="C57" s="334">
        <v>9</v>
      </c>
      <c r="D57" s="334">
        <v>5</v>
      </c>
      <c r="E57" s="334">
        <v>0</v>
      </c>
      <c r="F57" s="334">
        <v>0</v>
      </c>
      <c r="G57" s="334">
        <v>0</v>
      </c>
      <c r="H57" s="334">
        <v>0</v>
      </c>
      <c r="I57" s="335" t="s">
        <v>1493</v>
      </c>
      <c r="J57" s="330"/>
      <c r="K57" s="330"/>
      <c r="L57" s="330"/>
      <c r="M57" s="330"/>
      <c r="N57" s="330">
        <v>86000</v>
      </c>
      <c r="O57" s="330"/>
      <c r="P57" s="330"/>
      <c r="Q57" s="330"/>
      <c r="R57" s="330"/>
      <c r="S57" s="310">
        <f t="shared" si="0"/>
        <v>86000</v>
      </c>
    </row>
    <row r="58" spans="1:19" s="130" customFormat="1" ht="25.5" customHeight="1">
      <c r="A58" s="334">
        <v>1</v>
      </c>
      <c r="B58" s="334">
        <v>3</v>
      </c>
      <c r="C58" s="334">
        <v>9</v>
      </c>
      <c r="D58" s="334">
        <v>10</v>
      </c>
      <c r="E58" s="334">
        <v>0</v>
      </c>
      <c r="F58" s="334">
        <v>0</v>
      </c>
      <c r="G58" s="334">
        <v>0</v>
      </c>
      <c r="H58" s="334">
        <v>0</v>
      </c>
      <c r="I58" s="335" t="s">
        <v>1494</v>
      </c>
      <c r="J58" s="330">
        <v>2991582</v>
      </c>
      <c r="K58" s="330">
        <v>1652207</v>
      </c>
      <c r="L58" s="330"/>
      <c r="M58" s="330"/>
      <c r="N58" s="330"/>
      <c r="O58" s="330"/>
      <c r="P58" s="330"/>
      <c r="Q58" s="330"/>
      <c r="R58" s="330"/>
      <c r="S58" s="310">
        <f t="shared" si="0"/>
        <v>4643789</v>
      </c>
    </row>
    <row r="59" spans="1:19" s="130" customFormat="1" ht="25.5" customHeight="1">
      <c r="A59" s="334">
        <v>1</v>
      </c>
      <c r="B59" s="334">
        <v>3</v>
      </c>
      <c r="C59" s="334">
        <v>9</v>
      </c>
      <c r="D59" s="334">
        <v>11</v>
      </c>
      <c r="E59" s="334">
        <v>0</v>
      </c>
      <c r="F59" s="334">
        <v>0</v>
      </c>
      <c r="G59" s="334">
        <v>0</v>
      </c>
      <c r="H59" s="334">
        <v>0</v>
      </c>
      <c r="I59" s="335" t="s">
        <v>1495</v>
      </c>
      <c r="J59" s="330"/>
      <c r="K59" s="330"/>
      <c r="L59" s="330">
        <v>1730824</v>
      </c>
      <c r="M59" s="330"/>
      <c r="N59" s="330"/>
      <c r="O59" s="330"/>
      <c r="P59" s="330"/>
      <c r="Q59" s="330"/>
      <c r="R59" s="330"/>
      <c r="S59" s="310">
        <f t="shared" si="0"/>
        <v>1730824</v>
      </c>
    </row>
    <row r="60" spans="1:19" s="130" customFormat="1" ht="25.5" customHeight="1">
      <c r="A60" s="334">
        <v>1</v>
      </c>
      <c r="B60" s="334">
        <v>3</v>
      </c>
      <c r="C60" s="334">
        <v>9</v>
      </c>
      <c r="D60" s="334">
        <v>13</v>
      </c>
      <c r="E60" s="334">
        <v>0</v>
      </c>
      <c r="F60" s="334">
        <v>0</v>
      </c>
      <c r="G60" s="334">
        <v>0</v>
      </c>
      <c r="H60" s="334">
        <v>0</v>
      </c>
      <c r="I60" s="335" t="s">
        <v>1496</v>
      </c>
      <c r="J60" s="330"/>
      <c r="K60" s="330"/>
      <c r="L60" s="330"/>
      <c r="M60" s="330">
        <v>102000</v>
      </c>
      <c r="N60" s="330"/>
      <c r="O60" s="330"/>
      <c r="P60" s="330"/>
      <c r="Q60" s="330"/>
      <c r="R60" s="330"/>
      <c r="S60" s="310">
        <f t="shared" si="0"/>
        <v>102000</v>
      </c>
    </row>
    <row r="61" spans="1:19" s="130" customFormat="1" ht="25.5" customHeight="1">
      <c r="A61" s="334">
        <v>1</v>
      </c>
      <c r="B61" s="334">
        <v>3</v>
      </c>
      <c r="C61" s="334">
        <v>9</v>
      </c>
      <c r="D61" s="334">
        <v>14</v>
      </c>
      <c r="E61" s="334">
        <v>0</v>
      </c>
      <c r="F61" s="334">
        <v>0</v>
      </c>
      <c r="G61" s="334">
        <v>0</v>
      </c>
      <c r="H61" s="334">
        <v>0</v>
      </c>
      <c r="I61" s="335" t="s">
        <v>1497</v>
      </c>
      <c r="J61" s="330"/>
      <c r="K61" s="330"/>
      <c r="L61" s="330"/>
      <c r="M61" s="330"/>
      <c r="N61" s="330">
        <v>4017</v>
      </c>
      <c r="O61" s="330"/>
      <c r="P61" s="330"/>
      <c r="Q61" s="330"/>
      <c r="R61" s="330"/>
      <c r="S61" s="310">
        <f t="shared" si="0"/>
        <v>4017</v>
      </c>
    </row>
    <row r="62" spans="1:19" s="130" customFormat="1" ht="25.5" customHeight="1">
      <c r="A62" s="334">
        <v>1</v>
      </c>
      <c r="B62" s="334">
        <v>3</v>
      </c>
      <c r="C62" s="334">
        <v>9</v>
      </c>
      <c r="D62" s="334">
        <v>15</v>
      </c>
      <c r="E62" s="334">
        <v>0</v>
      </c>
      <c r="F62" s="334">
        <v>0</v>
      </c>
      <c r="G62" s="334">
        <v>0</v>
      </c>
      <c r="H62" s="334">
        <v>0</v>
      </c>
      <c r="I62" s="335" t="s">
        <v>1498</v>
      </c>
      <c r="J62" s="330">
        <v>2766570</v>
      </c>
      <c r="K62" s="330">
        <v>3152032</v>
      </c>
      <c r="L62" s="330"/>
      <c r="M62" s="330"/>
      <c r="N62" s="330"/>
      <c r="O62" s="330"/>
      <c r="P62" s="330"/>
      <c r="Q62" s="330"/>
      <c r="R62" s="330"/>
      <c r="S62" s="310">
        <f t="shared" si="0"/>
        <v>5918602</v>
      </c>
    </row>
    <row r="63" spans="1:19" s="130" customFormat="1" ht="25.5" customHeight="1">
      <c r="A63" s="334">
        <v>1</v>
      </c>
      <c r="B63" s="334">
        <v>3</v>
      </c>
      <c r="C63" s="334">
        <v>9</v>
      </c>
      <c r="D63" s="334">
        <v>16</v>
      </c>
      <c r="E63" s="334">
        <v>0</v>
      </c>
      <c r="F63" s="334">
        <v>0</v>
      </c>
      <c r="G63" s="334">
        <v>0</v>
      </c>
      <c r="H63" s="334">
        <v>0</v>
      </c>
      <c r="I63" s="335" t="s">
        <v>1499</v>
      </c>
      <c r="J63" s="330"/>
      <c r="K63" s="330"/>
      <c r="L63" s="330">
        <v>990960</v>
      </c>
      <c r="M63" s="330"/>
      <c r="N63" s="330"/>
      <c r="O63" s="330"/>
      <c r="P63" s="330"/>
      <c r="Q63" s="330"/>
      <c r="R63" s="330"/>
      <c r="S63" s="310">
        <f t="shared" si="0"/>
        <v>990960</v>
      </c>
    </row>
    <row r="64" spans="1:19" s="130" customFormat="1" ht="25.5" customHeight="1">
      <c r="A64" s="334">
        <v>1</v>
      </c>
      <c r="B64" s="334">
        <v>3</v>
      </c>
      <c r="C64" s="334">
        <v>9</v>
      </c>
      <c r="D64" s="334">
        <v>18</v>
      </c>
      <c r="E64" s="334">
        <v>0</v>
      </c>
      <c r="F64" s="334">
        <v>0</v>
      </c>
      <c r="G64" s="334">
        <v>0</v>
      </c>
      <c r="H64" s="334">
        <v>0</v>
      </c>
      <c r="I64" s="335" t="s">
        <v>1500</v>
      </c>
      <c r="J64" s="330"/>
      <c r="K64" s="330"/>
      <c r="L64" s="330"/>
      <c r="M64" s="330"/>
      <c r="N64" s="330"/>
      <c r="O64" s="330"/>
      <c r="P64" s="330"/>
      <c r="Q64" s="330"/>
      <c r="R64" s="330"/>
      <c r="S64" s="310">
        <f t="shared" si="0"/>
        <v>0</v>
      </c>
    </row>
    <row r="65" spans="1:19" s="130" customFormat="1" ht="25.5" customHeight="1">
      <c r="A65" s="334">
        <v>1</v>
      </c>
      <c r="B65" s="334">
        <v>3</v>
      </c>
      <c r="C65" s="334">
        <v>9</v>
      </c>
      <c r="D65" s="334">
        <v>19</v>
      </c>
      <c r="E65" s="334">
        <v>0</v>
      </c>
      <c r="F65" s="334">
        <v>0</v>
      </c>
      <c r="G65" s="334">
        <v>0</v>
      </c>
      <c r="H65" s="334">
        <v>0</v>
      </c>
      <c r="I65" s="335" t="s">
        <v>1501</v>
      </c>
      <c r="J65" s="330">
        <v>1700000</v>
      </c>
      <c r="K65" s="330"/>
      <c r="L65" s="330"/>
      <c r="M65" s="330"/>
      <c r="N65" s="330"/>
      <c r="O65" s="330"/>
      <c r="P65" s="330"/>
      <c r="Q65" s="330"/>
      <c r="R65" s="330"/>
      <c r="S65" s="310">
        <f t="shared" si="0"/>
        <v>1700000</v>
      </c>
    </row>
    <row r="66" spans="1:19" s="130" customFormat="1" ht="25.5" customHeight="1">
      <c r="A66" s="334">
        <v>1</v>
      </c>
      <c r="B66" s="334">
        <v>3</v>
      </c>
      <c r="C66" s="334">
        <v>9</v>
      </c>
      <c r="D66" s="334">
        <v>20</v>
      </c>
      <c r="E66" s="334">
        <v>0</v>
      </c>
      <c r="F66" s="334">
        <v>0</v>
      </c>
      <c r="G66" s="334">
        <v>0</v>
      </c>
      <c r="H66" s="334">
        <v>0</v>
      </c>
      <c r="I66" s="335" t="s">
        <v>1502</v>
      </c>
      <c r="J66" s="330"/>
      <c r="K66" s="330"/>
      <c r="L66" s="330">
        <v>6000000</v>
      </c>
      <c r="M66" s="330"/>
      <c r="N66" s="330"/>
      <c r="O66" s="330"/>
      <c r="P66" s="330"/>
      <c r="Q66" s="330"/>
      <c r="R66" s="330"/>
      <c r="S66" s="310">
        <f t="shared" si="0"/>
        <v>6000000</v>
      </c>
    </row>
    <row r="67" spans="1:19" s="130" customFormat="1" ht="25.5" customHeight="1">
      <c r="A67" s="334">
        <v>1</v>
      </c>
      <c r="B67" s="334">
        <v>3</v>
      </c>
      <c r="C67" s="334">
        <v>9</v>
      </c>
      <c r="D67" s="334">
        <v>21</v>
      </c>
      <c r="E67" s="334">
        <v>0</v>
      </c>
      <c r="F67" s="334">
        <v>0</v>
      </c>
      <c r="G67" s="334">
        <v>0</v>
      </c>
      <c r="H67" s="334">
        <v>0</v>
      </c>
      <c r="I67" s="335" t="s">
        <v>1503</v>
      </c>
      <c r="J67" s="330">
        <v>18921615</v>
      </c>
      <c r="K67" s="330"/>
      <c r="L67" s="330"/>
      <c r="M67" s="330">
        <v>6312310</v>
      </c>
      <c r="N67" s="330"/>
      <c r="O67" s="330"/>
      <c r="P67" s="330"/>
      <c r="Q67" s="330"/>
      <c r="R67" s="330"/>
      <c r="S67" s="310">
        <f t="shared" si="0"/>
        <v>25233925</v>
      </c>
    </row>
    <row r="68" spans="1:19" s="130" customFormat="1" ht="25.5" customHeight="1">
      <c r="A68" s="334">
        <v>1</v>
      </c>
      <c r="B68" s="334">
        <v>3</v>
      </c>
      <c r="C68" s="334">
        <v>9</v>
      </c>
      <c r="D68" s="334">
        <v>22</v>
      </c>
      <c r="E68" s="334">
        <v>0</v>
      </c>
      <c r="F68" s="334">
        <v>0</v>
      </c>
      <c r="G68" s="334">
        <v>0</v>
      </c>
      <c r="H68" s="334">
        <v>0</v>
      </c>
      <c r="I68" s="335" t="s">
        <v>1504</v>
      </c>
      <c r="J68" s="330">
        <v>1329978</v>
      </c>
      <c r="K68" s="330">
        <v>94100</v>
      </c>
      <c r="L68" s="330"/>
      <c r="M68" s="330"/>
      <c r="N68" s="330"/>
      <c r="O68" s="330"/>
      <c r="P68" s="330"/>
      <c r="Q68" s="330"/>
      <c r="R68" s="330"/>
      <c r="S68" s="310">
        <f t="shared" si="0"/>
        <v>1424078</v>
      </c>
    </row>
    <row r="69" spans="1:19" s="130" customFormat="1" ht="25.5" customHeight="1">
      <c r="A69" s="334">
        <v>1</v>
      </c>
      <c r="B69" s="334">
        <v>3</v>
      </c>
      <c r="C69" s="334">
        <v>9</v>
      </c>
      <c r="D69" s="334">
        <v>23</v>
      </c>
      <c r="E69" s="334">
        <v>0</v>
      </c>
      <c r="F69" s="334">
        <v>0</v>
      </c>
      <c r="G69" s="334">
        <v>0</v>
      </c>
      <c r="H69" s="334">
        <v>0</v>
      </c>
      <c r="I69" s="335" t="s">
        <v>1505</v>
      </c>
      <c r="J69" s="330"/>
      <c r="K69" s="330"/>
      <c r="L69" s="330">
        <v>75500</v>
      </c>
      <c r="M69" s="330"/>
      <c r="N69" s="330"/>
      <c r="O69" s="330"/>
      <c r="P69" s="330"/>
      <c r="Q69" s="330"/>
      <c r="R69" s="330"/>
      <c r="S69" s="310">
        <f t="shared" si="0"/>
        <v>75500</v>
      </c>
    </row>
    <row r="70" spans="1:19" s="130" customFormat="1" ht="25.5" customHeight="1">
      <c r="A70" s="334">
        <v>1</v>
      </c>
      <c r="B70" s="334">
        <v>3</v>
      </c>
      <c r="C70" s="334">
        <v>9</v>
      </c>
      <c r="D70" s="334">
        <v>24</v>
      </c>
      <c r="E70" s="334">
        <v>0</v>
      </c>
      <c r="F70" s="334">
        <v>0</v>
      </c>
      <c r="G70" s="334">
        <v>0</v>
      </c>
      <c r="H70" s="334">
        <v>0</v>
      </c>
      <c r="I70" s="335" t="s">
        <v>1506</v>
      </c>
      <c r="J70" s="330"/>
      <c r="K70" s="330"/>
      <c r="L70" s="330"/>
      <c r="M70" s="330"/>
      <c r="N70" s="330">
        <v>16000</v>
      </c>
      <c r="O70" s="330"/>
      <c r="P70" s="330"/>
      <c r="Q70" s="330"/>
      <c r="R70" s="330"/>
      <c r="S70" s="310">
        <f t="shared" si="0"/>
        <v>16000</v>
      </c>
    </row>
    <row r="71" spans="1:19" s="130" customFormat="1" ht="25.5" customHeight="1">
      <c r="A71" s="334">
        <v>1</v>
      </c>
      <c r="B71" s="334">
        <v>3</v>
      </c>
      <c r="C71" s="334">
        <v>9</v>
      </c>
      <c r="D71" s="334">
        <v>25</v>
      </c>
      <c r="E71" s="334">
        <v>0</v>
      </c>
      <c r="F71" s="334">
        <v>0</v>
      </c>
      <c r="G71" s="334">
        <v>0</v>
      </c>
      <c r="H71" s="334">
        <v>0</v>
      </c>
      <c r="I71" s="335" t="s">
        <v>1507</v>
      </c>
      <c r="J71" s="330">
        <v>617418</v>
      </c>
      <c r="K71" s="330">
        <v>14800</v>
      </c>
      <c r="L71" s="330">
        <v>30200</v>
      </c>
      <c r="M71" s="330"/>
      <c r="N71" s="330"/>
      <c r="O71" s="330"/>
      <c r="P71" s="330"/>
      <c r="Q71" s="330"/>
      <c r="R71" s="330"/>
      <c r="S71" s="310">
        <f t="shared" si="0"/>
        <v>662418</v>
      </c>
    </row>
    <row r="72" spans="1:19" s="130" customFormat="1" ht="25.5" customHeight="1">
      <c r="A72" s="334">
        <v>1</v>
      </c>
      <c r="B72" s="334">
        <v>0</v>
      </c>
      <c r="C72" s="334">
        <v>0</v>
      </c>
      <c r="D72" s="334">
        <v>0</v>
      </c>
      <c r="E72" s="334">
        <v>0</v>
      </c>
      <c r="F72" s="334">
        <v>0</v>
      </c>
      <c r="G72" s="334">
        <v>0</v>
      </c>
      <c r="H72" s="334">
        <v>0</v>
      </c>
      <c r="I72" s="335" t="s">
        <v>1453</v>
      </c>
      <c r="J72" s="330"/>
      <c r="K72" s="330"/>
      <c r="L72" s="330"/>
      <c r="M72" s="330"/>
      <c r="N72" s="330"/>
      <c r="O72" s="330"/>
      <c r="P72" s="330"/>
      <c r="Q72" s="330"/>
      <c r="R72" s="330"/>
      <c r="S72" s="310">
        <f t="shared" si="0"/>
        <v>0</v>
      </c>
    </row>
    <row r="73" spans="1:19" s="130" customFormat="1" ht="25.5" customHeight="1">
      <c r="A73" s="334">
        <v>1</v>
      </c>
      <c r="B73" s="334">
        <v>5</v>
      </c>
      <c r="C73" s="334">
        <v>0</v>
      </c>
      <c r="D73" s="334">
        <v>0</v>
      </c>
      <c r="E73" s="334">
        <v>0</v>
      </c>
      <c r="F73" s="334">
        <v>0</v>
      </c>
      <c r="G73" s="334">
        <v>0</v>
      </c>
      <c r="H73" s="334">
        <v>0</v>
      </c>
      <c r="I73" s="335" t="s">
        <v>1508</v>
      </c>
      <c r="J73" s="330"/>
      <c r="K73" s="330"/>
      <c r="L73" s="330"/>
      <c r="M73" s="330"/>
      <c r="N73" s="330"/>
      <c r="O73" s="330"/>
      <c r="P73" s="330"/>
      <c r="Q73" s="330"/>
      <c r="R73" s="330"/>
      <c r="S73" s="310">
        <f t="shared" si="0"/>
        <v>0</v>
      </c>
    </row>
    <row r="74" spans="1:19" s="130" customFormat="1" ht="25.5" customHeight="1">
      <c r="A74" s="334">
        <v>1</v>
      </c>
      <c r="B74" s="334">
        <v>5</v>
      </c>
      <c r="C74" s="334">
        <v>2</v>
      </c>
      <c r="D74" s="334">
        <v>0</v>
      </c>
      <c r="E74" s="334">
        <v>0</v>
      </c>
      <c r="F74" s="334">
        <v>0</v>
      </c>
      <c r="G74" s="334">
        <v>0</v>
      </c>
      <c r="H74" s="334">
        <v>0</v>
      </c>
      <c r="I74" s="335" t="s">
        <v>1509</v>
      </c>
      <c r="J74" s="330"/>
      <c r="K74" s="330"/>
      <c r="L74" s="330"/>
      <c r="M74" s="330"/>
      <c r="N74" s="330"/>
      <c r="O74" s="330"/>
      <c r="P74" s="330"/>
      <c r="Q74" s="330"/>
      <c r="R74" s="330"/>
      <c r="S74" s="310">
        <f t="shared" si="0"/>
        <v>0</v>
      </c>
    </row>
    <row r="75" spans="1:19" s="130" customFormat="1" ht="25.5" customHeight="1">
      <c r="A75" s="334">
        <v>1</v>
      </c>
      <c r="B75" s="334">
        <v>5</v>
      </c>
      <c r="C75" s="334">
        <v>2</v>
      </c>
      <c r="D75" s="334">
        <v>1</v>
      </c>
      <c r="E75" s="334">
        <v>0</v>
      </c>
      <c r="F75" s="334">
        <v>0</v>
      </c>
      <c r="G75" s="334">
        <v>0</v>
      </c>
      <c r="H75" s="334">
        <v>0</v>
      </c>
      <c r="I75" s="335" t="s">
        <v>1510</v>
      </c>
      <c r="J75" s="330">
        <v>1613219</v>
      </c>
      <c r="K75" s="330">
        <v>135800</v>
      </c>
      <c r="L75" s="330"/>
      <c r="M75" s="330"/>
      <c r="N75" s="330"/>
      <c r="O75" s="330"/>
      <c r="P75" s="330"/>
      <c r="Q75" s="330"/>
      <c r="R75" s="330"/>
      <c r="S75" s="310">
        <f t="shared" si="0"/>
        <v>1749019</v>
      </c>
    </row>
    <row r="76" spans="1:19" s="130" customFormat="1" ht="25.5" customHeight="1">
      <c r="A76" s="334">
        <v>1</v>
      </c>
      <c r="B76" s="334">
        <v>5</v>
      </c>
      <c r="C76" s="334">
        <v>2</v>
      </c>
      <c r="D76" s="334">
        <v>2</v>
      </c>
      <c r="E76" s="334">
        <v>0</v>
      </c>
      <c r="F76" s="334">
        <v>0</v>
      </c>
      <c r="G76" s="334">
        <v>0</v>
      </c>
      <c r="H76" s="334">
        <v>0</v>
      </c>
      <c r="I76" s="335" t="s">
        <v>1511</v>
      </c>
      <c r="J76" s="330"/>
      <c r="K76" s="330"/>
      <c r="L76" s="330">
        <v>713200</v>
      </c>
      <c r="M76" s="330"/>
      <c r="N76" s="330"/>
      <c r="O76" s="330"/>
      <c r="P76" s="330"/>
      <c r="Q76" s="330"/>
      <c r="R76" s="330"/>
      <c r="S76" s="310">
        <f t="shared" si="0"/>
        <v>713200</v>
      </c>
    </row>
    <row r="77" spans="1:19" s="130" customFormat="1" ht="25.5" customHeight="1">
      <c r="A77" s="334">
        <v>1</v>
      </c>
      <c r="B77" s="334">
        <v>5</v>
      </c>
      <c r="C77" s="334">
        <v>2</v>
      </c>
      <c r="D77" s="334">
        <v>3</v>
      </c>
      <c r="E77" s="334">
        <v>0</v>
      </c>
      <c r="F77" s="334">
        <v>0</v>
      </c>
      <c r="G77" s="334">
        <v>0</v>
      </c>
      <c r="H77" s="334">
        <v>0</v>
      </c>
      <c r="I77" s="335" t="s">
        <v>1512</v>
      </c>
      <c r="J77" s="330"/>
      <c r="K77" s="330"/>
      <c r="L77" s="330">
        <v>300000</v>
      </c>
      <c r="M77" s="330"/>
      <c r="N77" s="330"/>
      <c r="O77" s="330"/>
      <c r="P77" s="330"/>
      <c r="Q77" s="330"/>
      <c r="R77" s="330"/>
      <c r="S77" s="310">
        <f t="shared" si="0"/>
        <v>300000</v>
      </c>
    </row>
    <row r="78" spans="1:19" s="130" customFormat="1" ht="25.5" customHeight="1">
      <c r="A78" s="334">
        <v>1</v>
      </c>
      <c r="B78" s="334">
        <v>5</v>
      </c>
      <c r="C78" s="334">
        <v>2</v>
      </c>
      <c r="D78" s="334">
        <v>4</v>
      </c>
      <c r="E78" s="334">
        <v>0</v>
      </c>
      <c r="F78" s="334">
        <v>0</v>
      </c>
      <c r="G78" s="334">
        <v>0</v>
      </c>
      <c r="H78" s="334">
        <v>0</v>
      </c>
      <c r="I78" s="335" t="s">
        <v>1513</v>
      </c>
      <c r="J78" s="330"/>
      <c r="K78" s="330"/>
      <c r="L78" s="330">
        <v>639236</v>
      </c>
      <c r="M78" s="330"/>
      <c r="N78" s="330"/>
      <c r="O78" s="330"/>
      <c r="P78" s="330"/>
      <c r="Q78" s="330"/>
      <c r="R78" s="330"/>
      <c r="S78" s="310">
        <f t="shared" si="0"/>
        <v>639236</v>
      </c>
    </row>
    <row r="79" spans="1:19" s="130" customFormat="1" ht="25.5" customHeight="1">
      <c r="A79" s="334">
        <v>1</v>
      </c>
      <c r="B79" s="334">
        <v>5</v>
      </c>
      <c r="C79" s="334">
        <v>2</v>
      </c>
      <c r="D79" s="334">
        <v>5</v>
      </c>
      <c r="E79" s="334">
        <v>0</v>
      </c>
      <c r="F79" s="334">
        <v>0</v>
      </c>
      <c r="G79" s="334">
        <v>0</v>
      </c>
      <c r="H79" s="334">
        <v>0</v>
      </c>
      <c r="I79" s="335" t="s">
        <v>1514</v>
      </c>
      <c r="J79" s="330"/>
      <c r="K79" s="330"/>
      <c r="L79" s="330"/>
      <c r="M79" s="330">
        <v>35000</v>
      </c>
      <c r="N79" s="330"/>
      <c r="O79" s="330"/>
      <c r="P79" s="330"/>
      <c r="Q79" s="330"/>
      <c r="R79" s="330"/>
      <c r="S79" s="310">
        <f t="shared" si="0"/>
        <v>35000</v>
      </c>
    </row>
    <row r="80" spans="1:19" s="130" customFormat="1" ht="25.5" customHeight="1">
      <c r="A80" s="334">
        <v>1</v>
      </c>
      <c r="B80" s="334">
        <v>5</v>
      </c>
      <c r="C80" s="334">
        <v>2</v>
      </c>
      <c r="D80" s="334">
        <v>6</v>
      </c>
      <c r="E80" s="334">
        <v>0</v>
      </c>
      <c r="F80" s="334">
        <v>0</v>
      </c>
      <c r="G80" s="334">
        <v>0</v>
      </c>
      <c r="H80" s="334">
        <v>0</v>
      </c>
      <c r="I80" s="335" t="s">
        <v>1515</v>
      </c>
      <c r="J80" s="330"/>
      <c r="K80" s="330"/>
      <c r="L80" s="330"/>
      <c r="M80" s="330"/>
      <c r="N80" s="330">
        <v>16000</v>
      </c>
      <c r="O80" s="330"/>
      <c r="P80" s="330"/>
      <c r="Q80" s="330"/>
      <c r="R80" s="330"/>
      <c r="S80" s="310">
        <f t="shared" si="0"/>
        <v>16000</v>
      </c>
    </row>
    <row r="81" spans="1:19" s="130" customFormat="1" ht="25.5" customHeight="1">
      <c r="A81" s="334">
        <v>1</v>
      </c>
      <c r="B81" s="334">
        <v>5</v>
      </c>
      <c r="C81" s="334">
        <v>2</v>
      </c>
      <c r="D81" s="334">
        <v>7</v>
      </c>
      <c r="E81" s="334">
        <v>0</v>
      </c>
      <c r="F81" s="334">
        <v>0</v>
      </c>
      <c r="G81" s="334">
        <v>0</v>
      </c>
      <c r="H81" s="334">
        <v>0</v>
      </c>
      <c r="I81" s="335" t="s">
        <v>1516</v>
      </c>
      <c r="J81" s="330">
        <v>2452905</v>
      </c>
      <c r="K81" s="330">
        <v>1007496</v>
      </c>
      <c r="L81" s="330">
        <v>11200</v>
      </c>
      <c r="M81" s="330"/>
      <c r="N81" s="330"/>
      <c r="O81" s="330"/>
      <c r="P81" s="330"/>
      <c r="Q81" s="330"/>
      <c r="R81" s="330"/>
      <c r="S81" s="310">
        <f t="shared" si="0"/>
        <v>3471601</v>
      </c>
    </row>
    <row r="82" spans="1:19" s="130" customFormat="1" ht="25.5" customHeight="1">
      <c r="A82" s="334">
        <v>1</v>
      </c>
      <c r="B82" s="334">
        <v>5</v>
      </c>
      <c r="C82" s="334">
        <v>2</v>
      </c>
      <c r="D82" s="334">
        <v>8</v>
      </c>
      <c r="E82" s="334">
        <v>0</v>
      </c>
      <c r="F82" s="334">
        <v>0</v>
      </c>
      <c r="G82" s="334">
        <v>0</v>
      </c>
      <c r="H82" s="334">
        <v>0</v>
      </c>
      <c r="I82" s="335" t="s">
        <v>1517</v>
      </c>
      <c r="J82" s="330"/>
      <c r="K82" s="330"/>
      <c r="L82" s="330"/>
      <c r="M82" s="330"/>
      <c r="N82" s="330">
        <v>34681</v>
      </c>
      <c r="O82" s="330"/>
      <c r="P82" s="330"/>
      <c r="Q82" s="330"/>
      <c r="R82" s="330"/>
      <c r="S82" s="310">
        <f t="shared" si="0"/>
        <v>34681</v>
      </c>
    </row>
    <row r="83" spans="1:19" s="130" customFormat="1" ht="25.5" customHeight="1">
      <c r="A83" s="334">
        <v>1</v>
      </c>
      <c r="B83" s="334">
        <v>5</v>
      </c>
      <c r="C83" s="334">
        <v>2</v>
      </c>
      <c r="D83" s="334">
        <v>9</v>
      </c>
      <c r="E83" s="334">
        <v>0</v>
      </c>
      <c r="F83" s="334">
        <v>0</v>
      </c>
      <c r="G83" s="334">
        <v>0</v>
      </c>
      <c r="H83" s="334">
        <v>0</v>
      </c>
      <c r="I83" s="335" t="s">
        <v>1518</v>
      </c>
      <c r="J83" s="330">
        <v>734756</v>
      </c>
      <c r="K83" s="330">
        <v>40000</v>
      </c>
      <c r="L83" s="330"/>
      <c r="M83" s="330"/>
      <c r="N83" s="330"/>
      <c r="O83" s="330"/>
      <c r="P83" s="330"/>
      <c r="Q83" s="330"/>
      <c r="R83" s="330"/>
      <c r="S83" s="310">
        <f t="shared" si="0"/>
        <v>774756</v>
      </c>
    </row>
    <row r="84" spans="1:19" s="130" customFormat="1" ht="25.5" customHeight="1">
      <c r="A84" s="334">
        <v>1</v>
      </c>
      <c r="B84" s="334">
        <v>5</v>
      </c>
      <c r="C84" s="334">
        <v>2</v>
      </c>
      <c r="D84" s="334">
        <v>10</v>
      </c>
      <c r="E84" s="334">
        <v>0</v>
      </c>
      <c r="F84" s="334">
        <v>0</v>
      </c>
      <c r="G84" s="334">
        <v>0</v>
      </c>
      <c r="H84" s="334">
        <v>0</v>
      </c>
      <c r="I84" s="335" t="s">
        <v>1519</v>
      </c>
      <c r="J84" s="330">
        <v>1529126</v>
      </c>
      <c r="K84" s="330">
        <v>24800</v>
      </c>
      <c r="L84" s="330"/>
      <c r="M84" s="330"/>
      <c r="N84" s="330"/>
      <c r="O84" s="330"/>
      <c r="P84" s="330"/>
      <c r="Q84" s="330"/>
      <c r="R84" s="330"/>
      <c r="S84" s="310">
        <f t="shared" si="0"/>
        <v>1553926</v>
      </c>
    </row>
    <row r="85" spans="1:19" s="130" customFormat="1" ht="25.5" customHeight="1">
      <c r="A85" s="334">
        <v>1</v>
      </c>
      <c r="B85" s="334">
        <v>5</v>
      </c>
      <c r="C85" s="334">
        <v>2</v>
      </c>
      <c r="D85" s="334">
        <v>11</v>
      </c>
      <c r="E85" s="334">
        <v>0</v>
      </c>
      <c r="F85" s="334">
        <v>0</v>
      </c>
      <c r="G85" s="334">
        <v>0</v>
      </c>
      <c r="H85" s="334">
        <v>0</v>
      </c>
      <c r="I85" s="335" t="s">
        <v>1520</v>
      </c>
      <c r="J85" s="330"/>
      <c r="K85" s="330">
        <v>10000</v>
      </c>
      <c r="L85" s="330"/>
      <c r="M85" s="330"/>
      <c r="N85" s="330"/>
      <c r="O85" s="330"/>
      <c r="P85" s="330"/>
      <c r="Q85" s="330"/>
      <c r="R85" s="330"/>
      <c r="S85" s="310">
        <f t="shared" si="0"/>
        <v>10000</v>
      </c>
    </row>
    <row r="86" spans="1:19" s="130" customFormat="1" ht="25.5" customHeight="1">
      <c r="A86" s="334">
        <v>1</v>
      </c>
      <c r="B86" s="334">
        <v>5</v>
      </c>
      <c r="C86" s="334">
        <v>2</v>
      </c>
      <c r="D86" s="334">
        <v>12</v>
      </c>
      <c r="E86" s="334">
        <v>0</v>
      </c>
      <c r="F86" s="334">
        <v>0</v>
      </c>
      <c r="G86" s="334">
        <v>0</v>
      </c>
      <c r="H86" s="334">
        <v>0</v>
      </c>
      <c r="I86" s="335" t="s">
        <v>1521</v>
      </c>
      <c r="J86" s="330"/>
      <c r="K86" s="330"/>
      <c r="L86" s="330">
        <v>14600</v>
      </c>
      <c r="M86" s="330"/>
      <c r="N86" s="330"/>
      <c r="O86" s="330"/>
      <c r="P86" s="330"/>
      <c r="Q86" s="330"/>
      <c r="R86" s="330"/>
      <c r="S86" s="310">
        <f t="shared" si="0"/>
        <v>14600</v>
      </c>
    </row>
    <row r="87" spans="1:19" s="130" customFormat="1" ht="25.5" customHeight="1">
      <c r="A87" s="334">
        <v>1</v>
      </c>
      <c r="B87" s="334">
        <v>5</v>
      </c>
      <c r="C87" s="334">
        <v>2</v>
      </c>
      <c r="D87" s="334">
        <v>13</v>
      </c>
      <c r="E87" s="334">
        <v>0</v>
      </c>
      <c r="F87" s="334">
        <v>0</v>
      </c>
      <c r="G87" s="334">
        <v>0</v>
      </c>
      <c r="H87" s="334">
        <v>0</v>
      </c>
      <c r="I87" s="338" t="s">
        <v>1522</v>
      </c>
      <c r="J87" s="330"/>
      <c r="K87" s="330"/>
      <c r="L87" s="330"/>
      <c r="M87" s="330"/>
      <c r="N87" s="330">
        <v>14000</v>
      </c>
      <c r="O87" s="330"/>
      <c r="P87" s="330"/>
      <c r="Q87" s="330"/>
      <c r="R87" s="330"/>
      <c r="S87" s="310">
        <f t="shared" si="0"/>
        <v>14000</v>
      </c>
    </row>
    <row r="88" spans="1:19" s="130" customFormat="1" ht="25.5" customHeight="1">
      <c r="A88" s="334">
        <v>1</v>
      </c>
      <c r="B88" s="334">
        <v>5</v>
      </c>
      <c r="C88" s="334">
        <v>2</v>
      </c>
      <c r="D88" s="334">
        <v>14</v>
      </c>
      <c r="E88" s="334">
        <v>0</v>
      </c>
      <c r="F88" s="334">
        <v>0</v>
      </c>
      <c r="G88" s="334">
        <v>0</v>
      </c>
      <c r="H88" s="334">
        <v>0</v>
      </c>
      <c r="I88" s="335" t="s">
        <v>1523</v>
      </c>
      <c r="J88" s="330">
        <v>1802901</v>
      </c>
      <c r="K88" s="330">
        <v>10000</v>
      </c>
      <c r="L88" s="330"/>
      <c r="M88" s="330"/>
      <c r="N88" s="330"/>
      <c r="O88" s="330"/>
      <c r="P88" s="330"/>
      <c r="Q88" s="330"/>
      <c r="R88" s="330"/>
      <c r="S88" s="310">
        <f t="shared" si="0"/>
        <v>1812901</v>
      </c>
    </row>
    <row r="89" spans="1:19" s="130" customFormat="1" ht="25.5" customHeight="1">
      <c r="A89" s="334">
        <v>1</v>
      </c>
      <c r="B89" s="334">
        <v>5</v>
      </c>
      <c r="C89" s="334">
        <v>2</v>
      </c>
      <c r="D89" s="334">
        <v>15</v>
      </c>
      <c r="E89" s="334">
        <v>0</v>
      </c>
      <c r="F89" s="334">
        <v>0</v>
      </c>
      <c r="G89" s="334">
        <v>0</v>
      </c>
      <c r="H89" s="334">
        <v>0</v>
      </c>
      <c r="I89" s="335" t="s">
        <v>1524</v>
      </c>
      <c r="J89" s="330"/>
      <c r="K89" s="330">
        <v>10000</v>
      </c>
      <c r="L89" s="330"/>
      <c r="M89" s="330"/>
      <c r="N89" s="330"/>
      <c r="O89" s="330"/>
      <c r="P89" s="330"/>
      <c r="Q89" s="330"/>
      <c r="R89" s="330"/>
      <c r="S89" s="310">
        <f t="shared" si="0"/>
        <v>10000</v>
      </c>
    </row>
    <row r="90" spans="1:19" s="130" customFormat="1" ht="25.5" customHeight="1">
      <c r="A90" s="334">
        <v>1</v>
      </c>
      <c r="B90" s="334">
        <v>5</v>
      </c>
      <c r="C90" s="334">
        <v>2</v>
      </c>
      <c r="D90" s="334">
        <v>16</v>
      </c>
      <c r="E90" s="334">
        <v>0</v>
      </c>
      <c r="F90" s="334">
        <v>0</v>
      </c>
      <c r="G90" s="334">
        <v>0</v>
      </c>
      <c r="H90" s="334">
        <v>0</v>
      </c>
      <c r="I90" s="335" t="s">
        <v>1525</v>
      </c>
      <c r="J90" s="330"/>
      <c r="K90" s="330">
        <v>20000</v>
      </c>
      <c r="L90" s="330"/>
      <c r="M90" s="330"/>
      <c r="N90" s="330"/>
      <c r="O90" s="330"/>
      <c r="P90" s="330"/>
      <c r="Q90" s="330"/>
      <c r="R90" s="330"/>
      <c r="S90" s="310">
        <f t="shared" si="0"/>
        <v>20000</v>
      </c>
    </row>
    <row r="91" spans="1:19" s="130" customFormat="1" ht="25.5" customHeight="1">
      <c r="A91" s="334">
        <v>1</v>
      </c>
      <c r="B91" s="334">
        <v>5</v>
      </c>
      <c r="C91" s="334">
        <v>2</v>
      </c>
      <c r="D91" s="334">
        <v>17</v>
      </c>
      <c r="E91" s="334">
        <v>0</v>
      </c>
      <c r="F91" s="334">
        <v>0</v>
      </c>
      <c r="G91" s="334">
        <v>0</v>
      </c>
      <c r="H91" s="334">
        <v>0</v>
      </c>
      <c r="I91" s="335" t="s">
        <v>1526</v>
      </c>
      <c r="J91" s="330"/>
      <c r="K91" s="330">
        <v>20000</v>
      </c>
      <c r="L91" s="330"/>
      <c r="M91" s="330"/>
      <c r="N91" s="330"/>
      <c r="O91" s="330"/>
      <c r="P91" s="330"/>
      <c r="Q91" s="330"/>
      <c r="R91" s="330"/>
      <c r="S91" s="310">
        <f t="shared" si="0"/>
        <v>20000</v>
      </c>
    </row>
    <row r="92" spans="1:19" s="130" customFormat="1" ht="25.5" customHeight="1">
      <c r="A92" s="334">
        <v>1</v>
      </c>
      <c r="B92" s="334">
        <v>5</v>
      </c>
      <c r="C92" s="334">
        <v>2</v>
      </c>
      <c r="D92" s="334">
        <v>18</v>
      </c>
      <c r="E92" s="334">
        <v>0</v>
      </c>
      <c r="F92" s="334">
        <v>0</v>
      </c>
      <c r="G92" s="334">
        <v>0</v>
      </c>
      <c r="H92" s="334">
        <v>0</v>
      </c>
      <c r="I92" s="335" t="s">
        <v>1527</v>
      </c>
      <c r="J92" s="330"/>
      <c r="K92" s="330">
        <v>36100</v>
      </c>
      <c r="L92" s="330"/>
      <c r="M92" s="330"/>
      <c r="N92" s="330"/>
      <c r="O92" s="330"/>
      <c r="P92" s="330"/>
      <c r="Q92" s="330"/>
      <c r="R92" s="330"/>
      <c r="S92" s="310">
        <f t="shared" si="0"/>
        <v>36100</v>
      </c>
    </row>
    <row r="93" spans="1:19" s="130" customFormat="1" ht="25.5" customHeight="1">
      <c r="A93" s="334">
        <v>1</v>
      </c>
      <c r="B93" s="334">
        <v>5</v>
      </c>
      <c r="C93" s="334">
        <v>2</v>
      </c>
      <c r="D93" s="334">
        <v>19</v>
      </c>
      <c r="E93" s="334">
        <v>0</v>
      </c>
      <c r="F93" s="334">
        <v>0</v>
      </c>
      <c r="G93" s="334">
        <v>0</v>
      </c>
      <c r="H93" s="334">
        <v>0</v>
      </c>
      <c r="I93" s="335" t="s">
        <v>1528</v>
      </c>
      <c r="J93" s="330"/>
      <c r="K93" s="330"/>
      <c r="L93" s="330">
        <v>469700</v>
      </c>
      <c r="M93" s="330"/>
      <c r="N93" s="330"/>
      <c r="O93" s="330"/>
      <c r="P93" s="330"/>
      <c r="Q93" s="330"/>
      <c r="R93" s="330"/>
      <c r="S93" s="310">
        <f t="shared" si="0"/>
        <v>469700</v>
      </c>
    </row>
    <row r="94" spans="1:19" s="130" customFormat="1" ht="25.5" customHeight="1">
      <c r="A94" s="334">
        <v>1</v>
      </c>
      <c r="B94" s="334">
        <v>5</v>
      </c>
      <c r="C94" s="334">
        <v>2</v>
      </c>
      <c r="D94" s="334">
        <v>20</v>
      </c>
      <c r="E94" s="334">
        <v>0</v>
      </c>
      <c r="F94" s="334">
        <v>0</v>
      </c>
      <c r="G94" s="334">
        <v>0</v>
      </c>
      <c r="H94" s="334">
        <v>0</v>
      </c>
      <c r="I94" s="335" t="s">
        <v>1529</v>
      </c>
      <c r="J94" s="330"/>
      <c r="K94" s="330"/>
      <c r="L94" s="330"/>
      <c r="M94" s="330">
        <v>638600</v>
      </c>
      <c r="N94" s="330"/>
      <c r="O94" s="330"/>
      <c r="P94" s="330"/>
      <c r="Q94" s="330"/>
      <c r="R94" s="330"/>
      <c r="S94" s="310">
        <f t="shared" si="0"/>
        <v>638600</v>
      </c>
    </row>
    <row r="95" spans="1:19" s="130" customFormat="1" ht="25.5" customHeight="1">
      <c r="A95" s="334">
        <v>1</v>
      </c>
      <c r="B95" s="334">
        <v>5</v>
      </c>
      <c r="C95" s="334">
        <v>2</v>
      </c>
      <c r="D95" s="334">
        <v>21</v>
      </c>
      <c r="E95" s="334">
        <v>0</v>
      </c>
      <c r="F95" s="334">
        <v>0</v>
      </c>
      <c r="G95" s="334">
        <v>0</v>
      </c>
      <c r="H95" s="334">
        <v>0</v>
      </c>
      <c r="I95" s="335" t="s">
        <v>1530</v>
      </c>
      <c r="J95" s="330">
        <v>788524</v>
      </c>
      <c r="K95" s="330">
        <v>1500</v>
      </c>
      <c r="L95" s="330"/>
      <c r="M95" s="330"/>
      <c r="N95" s="330"/>
      <c r="O95" s="330"/>
      <c r="P95" s="330"/>
      <c r="Q95" s="330"/>
      <c r="R95" s="330"/>
      <c r="S95" s="310">
        <f t="shared" si="0"/>
        <v>790024</v>
      </c>
    </row>
    <row r="96" spans="1:19" s="130" customFormat="1" ht="25.5" customHeight="1">
      <c r="A96" s="334">
        <v>1</v>
      </c>
      <c r="B96" s="334">
        <v>5</v>
      </c>
      <c r="C96" s="334">
        <v>2</v>
      </c>
      <c r="D96" s="334">
        <v>22</v>
      </c>
      <c r="E96" s="334">
        <v>0</v>
      </c>
      <c r="F96" s="334">
        <v>0</v>
      </c>
      <c r="G96" s="334">
        <v>0</v>
      </c>
      <c r="H96" s="334">
        <v>0</v>
      </c>
      <c r="I96" s="335" t="s">
        <v>1531</v>
      </c>
      <c r="J96" s="330"/>
      <c r="K96" s="330">
        <v>8000</v>
      </c>
      <c r="L96" s="330"/>
      <c r="M96" s="330"/>
      <c r="N96" s="330"/>
      <c r="O96" s="330"/>
      <c r="P96" s="330"/>
      <c r="Q96" s="330"/>
      <c r="R96" s="330"/>
      <c r="S96" s="310">
        <f t="shared" si="0"/>
        <v>8000</v>
      </c>
    </row>
    <row r="97" spans="1:19" s="130" customFormat="1" ht="25.5" customHeight="1">
      <c r="A97" s="334">
        <v>1</v>
      </c>
      <c r="B97" s="334">
        <v>5</v>
      </c>
      <c r="C97" s="334">
        <v>2</v>
      </c>
      <c r="D97" s="334">
        <v>23</v>
      </c>
      <c r="E97" s="334">
        <v>0</v>
      </c>
      <c r="F97" s="334">
        <v>0</v>
      </c>
      <c r="G97" s="334">
        <v>0</v>
      </c>
      <c r="H97" s="334">
        <v>0</v>
      </c>
      <c r="I97" s="335" t="s">
        <v>1532</v>
      </c>
      <c r="J97" s="330"/>
      <c r="K97" s="330"/>
      <c r="L97" s="330">
        <v>2500</v>
      </c>
      <c r="M97" s="330"/>
      <c r="N97" s="330"/>
      <c r="O97" s="330"/>
      <c r="P97" s="330"/>
      <c r="Q97" s="330"/>
      <c r="R97" s="330"/>
      <c r="S97" s="310">
        <f t="shared" si="0"/>
        <v>2500</v>
      </c>
    </row>
    <row r="98" spans="1:19" s="130" customFormat="1" ht="25.5" customHeight="1">
      <c r="A98" s="334">
        <v>1</v>
      </c>
      <c r="B98" s="334">
        <v>5</v>
      </c>
      <c r="C98" s="334">
        <v>2</v>
      </c>
      <c r="D98" s="334">
        <v>24</v>
      </c>
      <c r="E98" s="334">
        <v>0</v>
      </c>
      <c r="F98" s="334">
        <v>0</v>
      </c>
      <c r="G98" s="334">
        <v>0</v>
      </c>
      <c r="H98" s="334">
        <v>0</v>
      </c>
      <c r="I98" s="335" t="s">
        <v>1533</v>
      </c>
      <c r="J98" s="330">
        <v>1520224</v>
      </c>
      <c r="K98" s="330">
        <v>152800</v>
      </c>
      <c r="L98" s="330"/>
      <c r="M98" s="330"/>
      <c r="N98" s="330"/>
      <c r="O98" s="330"/>
      <c r="P98" s="330"/>
      <c r="Q98" s="330"/>
      <c r="R98" s="330"/>
      <c r="S98" s="310">
        <f t="shared" si="0"/>
        <v>1673024</v>
      </c>
    </row>
    <row r="99" spans="1:19" s="130" customFormat="1" ht="25.5" customHeight="1">
      <c r="A99" s="334">
        <v>1</v>
      </c>
      <c r="B99" s="334">
        <v>5</v>
      </c>
      <c r="C99" s="334">
        <v>2</v>
      </c>
      <c r="D99" s="334">
        <v>25</v>
      </c>
      <c r="E99" s="334">
        <v>0</v>
      </c>
      <c r="F99" s="334">
        <v>0</v>
      </c>
      <c r="G99" s="334">
        <v>0</v>
      </c>
      <c r="H99" s="334">
        <v>0</v>
      </c>
      <c r="I99" s="335" t="s">
        <v>1534</v>
      </c>
      <c r="J99" s="330"/>
      <c r="K99" s="330"/>
      <c r="L99" s="330">
        <v>12000</v>
      </c>
      <c r="M99" s="330"/>
      <c r="N99" s="330"/>
      <c r="O99" s="330"/>
      <c r="P99" s="330"/>
      <c r="Q99" s="330"/>
      <c r="R99" s="330"/>
      <c r="S99" s="310">
        <f t="shared" si="0"/>
        <v>12000</v>
      </c>
    </row>
    <row r="100" spans="1:19" s="130" customFormat="1" ht="25.5" customHeight="1">
      <c r="A100" s="334">
        <v>1</v>
      </c>
      <c r="B100" s="334">
        <v>0</v>
      </c>
      <c r="C100" s="334">
        <v>0</v>
      </c>
      <c r="D100" s="334">
        <v>0</v>
      </c>
      <c r="E100" s="334">
        <v>0</v>
      </c>
      <c r="F100" s="334">
        <v>0</v>
      </c>
      <c r="G100" s="334">
        <v>0</v>
      </c>
      <c r="H100" s="334">
        <v>0</v>
      </c>
      <c r="I100" s="335" t="s">
        <v>1453</v>
      </c>
      <c r="J100" s="330"/>
      <c r="K100" s="330"/>
      <c r="L100" s="330"/>
      <c r="M100" s="330"/>
      <c r="N100" s="330"/>
      <c r="O100" s="330"/>
      <c r="P100" s="330"/>
      <c r="Q100" s="330"/>
      <c r="R100" s="330"/>
      <c r="S100" s="310">
        <f t="shared" si="0"/>
        <v>0</v>
      </c>
    </row>
    <row r="101" spans="1:19" s="130" customFormat="1" ht="25.5" customHeight="1">
      <c r="A101" s="334">
        <v>1</v>
      </c>
      <c r="B101" s="334">
        <v>7</v>
      </c>
      <c r="C101" s="334">
        <v>0</v>
      </c>
      <c r="D101" s="334">
        <v>0</v>
      </c>
      <c r="E101" s="334">
        <v>0</v>
      </c>
      <c r="F101" s="334">
        <v>0</v>
      </c>
      <c r="G101" s="334">
        <v>0</v>
      </c>
      <c r="H101" s="334">
        <v>0</v>
      </c>
      <c r="I101" s="335" t="s">
        <v>1535</v>
      </c>
      <c r="J101" s="330"/>
      <c r="K101" s="330"/>
      <c r="L101" s="330"/>
      <c r="M101" s="330"/>
      <c r="N101" s="330"/>
      <c r="O101" s="330"/>
      <c r="P101" s="330"/>
      <c r="Q101" s="330"/>
      <c r="R101" s="330"/>
      <c r="S101" s="310">
        <f t="shared" si="0"/>
        <v>0</v>
      </c>
    </row>
    <row r="102" spans="1:19" s="130" customFormat="1" ht="25.5" customHeight="1">
      <c r="A102" s="334">
        <v>1</v>
      </c>
      <c r="B102" s="334">
        <v>7</v>
      </c>
      <c r="C102" s="334">
        <v>1</v>
      </c>
      <c r="D102" s="334">
        <v>0</v>
      </c>
      <c r="E102" s="334">
        <v>0</v>
      </c>
      <c r="F102" s="334">
        <v>0</v>
      </c>
      <c r="G102" s="334">
        <v>0</v>
      </c>
      <c r="H102" s="334">
        <v>0</v>
      </c>
      <c r="I102" s="335" t="s">
        <v>1536</v>
      </c>
      <c r="J102" s="330"/>
      <c r="K102" s="330"/>
      <c r="L102" s="330"/>
      <c r="M102" s="330"/>
      <c r="N102" s="330"/>
      <c r="O102" s="330"/>
      <c r="P102" s="330"/>
      <c r="Q102" s="330"/>
      <c r="R102" s="330"/>
      <c r="S102" s="310">
        <f t="shared" si="0"/>
        <v>0</v>
      </c>
    </row>
    <row r="103" spans="1:19" s="130" customFormat="1" ht="25.5" customHeight="1">
      <c r="A103" s="334">
        <v>1</v>
      </c>
      <c r="B103" s="334">
        <v>7</v>
      </c>
      <c r="C103" s="334">
        <v>1</v>
      </c>
      <c r="D103" s="334">
        <v>1</v>
      </c>
      <c r="E103" s="334">
        <v>0</v>
      </c>
      <c r="F103" s="334">
        <v>0</v>
      </c>
      <c r="G103" s="334">
        <v>0</v>
      </c>
      <c r="H103" s="334">
        <v>0</v>
      </c>
      <c r="I103" s="329" t="s">
        <v>1537</v>
      </c>
      <c r="J103" s="330">
        <v>37967519</v>
      </c>
      <c r="K103" s="330">
        <v>196000</v>
      </c>
      <c r="L103" s="330"/>
      <c r="M103" s="330"/>
      <c r="N103" s="330"/>
      <c r="O103" s="330"/>
      <c r="P103" s="330"/>
      <c r="Q103" s="330"/>
      <c r="R103" s="330"/>
      <c r="S103" s="310">
        <f t="shared" si="0"/>
        <v>38163519</v>
      </c>
    </row>
    <row r="104" spans="1:19" s="130" customFormat="1" ht="25.5" customHeight="1">
      <c r="A104" s="334">
        <v>1</v>
      </c>
      <c r="B104" s="334">
        <v>7</v>
      </c>
      <c r="C104" s="334">
        <v>1</v>
      </c>
      <c r="D104" s="334">
        <v>2</v>
      </c>
      <c r="E104" s="334">
        <v>0</v>
      </c>
      <c r="F104" s="334">
        <v>0</v>
      </c>
      <c r="G104" s="334">
        <v>0</v>
      </c>
      <c r="H104" s="334">
        <v>0</v>
      </c>
      <c r="I104" s="332" t="s">
        <v>1538</v>
      </c>
      <c r="J104" s="330"/>
      <c r="K104" s="330"/>
      <c r="L104" s="330">
        <v>44723</v>
      </c>
      <c r="M104" s="330"/>
      <c r="N104" s="330"/>
      <c r="O104" s="330"/>
      <c r="P104" s="330"/>
      <c r="Q104" s="330"/>
      <c r="R104" s="330"/>
      <c r="S104" s="310">
        <f t="shared" si="0"/>
        <v>44723</v>
      </c>
    </row>
    <row r="105" spans="1:19" s="130" customFormat="1" ht="25.5" customHeight="1">
      <c r="A105" s="334">
        <v>1</v>
      </c>
      <c r="B105" s="334">
        <v>7</v>
      </c>
      <c r="C105" s="334">
        <v>1</v>
      </c>
      <c r="D105" s="334">
        <v>3</v>
      </c>
      <c r="E105" s="334">
        <v>0</v>
      </c>
      <c r="F105" s="334">
        <v>0</v>
      </c>
      <c r="G105" s="334">
        <v>0</v>
      </c>
      <c r="H105" s="334">
        <v>0</v>
      </c>
      <c r="I105" s="329" t="s">
        <v>1539</v>
      </c>
      <c r="J105" s="330">
        <v>5611164</v>
      </c>
      <c r="K105" s="330">
        <v>61500</v>
      </c>
      <c r="L105" s="330"/>
      <c r="M105" s="330"/>
      <c r="N105" s="330"/>
      <c r="O105" s="330"/>
      <c r="P105" s="330"/>
      <c r="Q105" s="330"/>
      <c r="R105" s="330"/>
      <c r="S105" s="310">
        <f t="shared" si="0"/>
        <v>5672664</v>
      </c>
    </row>
    <row r="106" spans="1:19" s="130" customFormat="1" ht="25.5" customHeight="1">
      <c r="A106" s="334">
        <v>1</v>
      </c>
      <c r="B106" s="334">
        <v>7</v>
      </c>
      <c r="C106" s="334">
        <v>1</v>
      </c>
      <c r="D106" s="334">
        <v>4</v>
      </c>
      <c r="E106" s="334">
        <v>0</v>
      </c>
      <c r="F106" s="334">
        <v>0</v>
      </c>
      <c r="G106" s="334">
        <v>0</v>
      </c>
      <c r="H106" s="334">
        <v>0</v>
      </c>
      <c r="I106" s="329" t="s">
        <v>1540</v>
      </c>
      <c r="J106" s="330"/>
      <c r="K106" s="330">
        <v>60000</v>
      </c>
      <c r="L106" s="330"/>
      <c r="M106" s="330"/>
      <c r="N106" s="330"/>
      <c r="O106" s="330"/>
      <c r="P106" s="330"/>
      <c r="Q106" s="330"/>
      <c r="R106" s="330"/>
      <c r="S106" s="310">
        <f t="shared" si="0"/>
        <v>60000</v>
      </c>
    </row>
    <row r="107" spans="1:19" s="130" customFormat="1" ht="25.5" customHeight="1">
      <c r="A107" s="334">
        <v>1</v>
      </c>
      <c r="B107" s="334">
        <v>7</v>
      </c>
      <c r="C107" s="334">
        <v>1</v>
      </c>
      <c r="D107" s="334">
        <v>5</v>
      </c>
      <c r="E107" s="334">
        <v>0</v>
      </c>
      <c r="F107" s="334">
        <v>0</v>
      </c>
      <c r="G107" s="334">
        <v>0</v>
      </c>
      <c r="H107" s="334">
        <v>0</v>
      </c>
      <c r="I107" s="329" t="s">
        <v>1541</v>
      </c>
      <c r="J107" s="330"/>
      <c r="K107" s="330">
        <v>330000</v>
      </c>
      <c r="L107" s="330"/>
      <c r="M107" s="330"/>
      <c r="N107" s="330"/>
      <c r="O107" s="330"/>
      <c r="P107" s="330"/>
      <c r="Q107" s="330"/>
      <c r="R107" s="330"/>
      <c r="S107" s="310">
        <f t="shared" si="0"/>
        <v>330000</v>
      </c>
    </row>
    <row r="108" spans="1:19" s="130" customFormat="1" ht="25.5" customHeight="1">
      <c r="A108" s="334">
        <v>1</v>
      </c>
      <c r="B108" s="334">
        <v>7</v>
      </c>
      <c r="C108" s="334">
        <v>1</v>
      </c>
      <c r="D108" s="334">
        <v>7</v>
      </c>
      <c r="E108" s="334">
        <v>0</v>
      </c>
      <c r="F108" s="334">
        <v>0</v>
      </c>
      <c r="G108" s="334">
        <v>0</v>
      </c>
      <c r="H108" s="334">
        <v>0</v>
      </c>
      <c r="I108" s="329" t="s">
        <v>1542</v>
      </c>
      <c r="J108" s="330"/>
      <c r="K108" s="330"/>
      <c r="L108" s="330"/>
      <c r="M108" s="330"/>
      <c r="N108" s="330">
        <v>78500</v>
      </c>
      <c r="O108" s="330"/>
      <c r="P108" s="330"/>
      <c r="Q108" s="330"/>
      <c r="R108" s="330"/>
      <c r="S108" s="310">
        <f t="shared" si="0"/>
        <v>78500</v>
      </c>
    </row>
    <row r="109" spans="1:19" s="130" customFormat="1" ht="25.5" customHeight="1">
      <c r="A109" s="334">
        <v>1</v>
      </c>
      <c r="B109" s="334">
        <v>0</v>
      </c>
      <c r="C109" s="334">
        <v>0</v>
      </c>
      <c r="D109" s="334">
        <v>0</v>
      </c>
      <c r="E109" s="334">
        <v>0</v>
      </c>
      <c r="F109" s="334">
        <v>0</v>
      </c>
      <c r="G109" s="334">
        <v>0</v>
      </c>
      <c r="H109" s="334">
        <v>0</v>
      </c>
      <c r="I109" s="335" t="s">
        <v>1453</v>
      </c>
      <c r="J109" s="330"/>
      <c r="K109" s="330"/>
      <c r="L109" s="330"/>
      <c r="M109" s="330"/>
      <c r="N109" s="330"/>
      <c r="O109" s="330"/>
      <c r="P109" s="330"/>
      <c r="Q109" s="330"/>
      <c r="R109" s="330"/>
      <c r="S109" s="310">
        <f t="shared" si="0"/>
        <v>0</v>
      </c>
    </row>
    <row r="110" spans="1:19" s="130" customFormat="1" ht="25.5" customHeight="1">
      <c r="A110" s="334">
        <v>1</v>
      </c>
      <c r="B110" s="334">
        <v>7</v>
      </c>
      <c r="C110" s="334">
        <v>0</v>
      </c>
      <c r="D110" s="334">
        <v>0</v>
      </c>
      <c r="E110" s="334">
        <v>0</v>
      </c>
      <c r="F110" s="334">
        <v>0</v>
      </c>
      <c r="G110" s="334">
        <v>0</v>
      </c>
      <c r="H110" s="334">
        <v>0</v>
      </c>
      <c r="I110" s="335" t="s">
        <v>1535</v>
      </c>
      <c r="J110" s="330"/>
      <c r="K110" s="330"/>
      <c r="L110" s="330"/>
      <c r="M110" s="330"/>
      <c r="N110" s="330"/>
      <c r="O110" s="330"/>
      <c r="P110" s="330"/>
      <c r="Q110" s="330"/>
      <c r="R110" s="330"/>
      <c r="S110" s="310">
        <f t="shared" si="0"/>
        <v>0</v>
      </c>
    </row>
    <row r="111" spans="1:19" s="130" customFormat="1" ht="25.5" customHeight="1">
      <c r="A111" s="334">
        <v>1</v>
      </c>
      <c r="B111" s="334">
        <v>7</v>
      </c>
      <c r="C111" s="334">
        <v>2</v>
      </c>
      <c r="D111" s="334">
        <v>0</v>
      </c>
      <c r="E111" s="334">
        <v>0</v>
      </c>
      <c r="F111" s="334">
        <v>0</v>
      </c>
      <c r="G111" s="334">
        <v>0</v>
      </c>
      <c r="H111" s="334">
        <v>0</v>
      </c>
      <c r="I111" s="329" t="s">
        <v>1543</v>
      </c>
      <c r="J111" s="330"/>
      <c r="K111" s="330"/>
      <c r="L111" s="330"/>
      <c r="M111" s="330"/>
      <c r="N111" s="330"/>
      <c r="O111" s="330"/>
      <c r="P111" s="330"/>
      <c r="Q111" s="330"/>
      <c r="R111" s="330"/>
      <c r="S111" s="310">
        <f t="shared" si="0"/>
        <v>0</v>
      </c>
    </row>
    <row r="112" spans="1:19" s="130" customFormat="1" ht="25.5" customHeight="1">
      <c r="A112" s="334">
        <v>1</v>
      </c>
      <c r="B112" s="334">
        <v>7</v>
      </c>
      <c r="C112" s="334">
        <v>2</v>
      </c>
      <c r="D112" s="334">
        <v>1</v>
      </c>
      <c r="E112" s="334">
        <v>0</v>
      </c>
      <c r="F112" s="334">
        <v>0</v>
      </c>
      <c r="G112" s="334">
        <v>0</v>
      </c>
      <c r="H112" s="334">
        <v>0</v>
      </c>
      <c r="I112" s="329" t="s">
        <v>1544</v>
      </c>
      <c r="J112" s="330">
        <v>3568460</v>
      </c>
      <c r="K112" s="330">
        <v>151466</v>
      </c>
      <c r="L112" s="330"/>
      <c r="M112" s="330"/>
      <c r="N112" s="330"/>
      <c r="O112" s="330"/>
      <c r="P112" s="330"/>
      <c r="Q112" s="330"/>
      <c r="R112" s="330"/>
      <c r="S112" s="310">
        <f t="shared" si="0"/>
        <v>3719926</v>
      </c>
    </row>
    <row r="113" spans="1:19" s="130" customFormat="1" ht="25.5" customHeight="1">
      <c r="A113" s="334">
        <v>1</v>
      </c>
      <c r="B113" s="334">
        <v>7</v>
      </c>
      <c r="C113" s="334">
        <v>2</v>
      </c>
      <c r="D113" s="334">
        <v>2</v>
      </c>
      <c r="E113" s="334">
        <v>0</v>
      </c>
      <c r="F113" s="334">
        <v>0</v>
      </c>
      <c r="G113" s="334">
        <v>0</v>
      </c>
      <c r="H113" s="334">
        <v>0</v>
      </c>
      <c r="I113" s="329" t="s">
        <v>1545</v>
      </c>
      <c r="J113" s="330"/>
      <c r="K113" s="330"/>
      <c r="L113" s="330">
        <v>6400</v>
      </c>
      <c r="M113" s="330"/>
      <c r="N113" s="330"/>
      <c r="O113" s="330"/>
      <c r="P113" s="330"/>
      <c r="Q113" s="330"/>
      <c r="R113" s="330"/>
      <c r="S113" s="310">
        <f t="shared" si="0"/>
        <v>6400</v>
      </c>
    </row>
    <row r="114" spans="1:19" s="130" customFormat="1" ht="25.5" customHeight="1">
      <c r="A114" s="334">
        <v>1</v>
      </c>
      <c r="B114" s="334">
        <v>7</v>
      </c>
      <c r="C114" s="334">
        <v>2</v>
      </c>
      <c r="D114" s="334">
        <v>3</v>
      </c>
      <c r="E114" s="334">
        <v>0</v>
      </c>
      <c r="F114" s="334">
        <v>0</v>
      </c>
      <c r="G114" s="334">
        <v>0</v>
      </c>
      <c r="H114" s="334">
        <v>0</v>
      </c>
      <c r="I114" s="329" t="s">
        <v>1546</v>
      </c>
      <c r="J114" s="330"/>
      <c r="K114" s="330"/>
      <c r="L114" s="330"/>
      <c r="M114" s="330"/>
      <c r="N114" s="330">
        <v>3000</v>
      </c>
      <c r="O114" s="330"/>
      <c r="P114" s="330"/>
      <c r="Q114" s="330"/>
      <c r="R114" s="330"/>
      <c r="S114" s="310">
        <f t="shared" si="0"/>
        <v>3000</v>
      </c>
    </row>
    <row r="115" spans="1:19" s="130" customFormat="1" ht="25.5" customHeight="1">
      <c r="A115" s="334">
        <v>1</v>
      </c>
      <c r="B115" s="334">
        <v>0</v>
      </c>
      <c r="C115" s="334">
        <v>0</v>
      </c>
      <c r="D115" s="334">
        <v>0</v>
      </c>
      <c r="E115" s="334">
        <v>0</v>
      </c>
      <c r="F115" s="334">
        <v>0</v>
      </c>
      <c r="G115" s="334">
        <v>0</v>
      </c>
      <c r="H115" s="334">
        <v>0</v>
      </c>
      <c r="I115" s="335" t="s">
        <v>1453</v>
      </c>
      <c r="J115" s="330"/>
      <c r="K115" s="330"/>
      <c r="L115" s="330"/>
      <c r="M115" s="330"/>
      <c r="N115" s="330"/>
      <c r="O115" s="330"/>
      <c r="P115" s="330"/>
      <c r="Q115" s="330"/>
      <c r="R115" s="330"/>
      <c r="S115" s="310">
        <f t="shared" si="0"/>
        <v>0</v>
      </c>
    </row>
    <row r="116" spans="1:19" s="130" customFormat="1" ht="25.5" customHeight="1">
      <c r="A116" s="334">
        <v>1</v>
      </c>
      <c r="B116" s="334">
        <v>8</v>
      </c>
      <c r="C116" s="334">
        <v>0</v>
      </c>
      <c r="D116" s="334">
        <v>0</v>
      </c>
      <c r="E116" s="334">
        <v>0</v>
      </c>
      <c r="F116" s="334">
        <v>0</v>
      </c>
      <c r="G116" s="334">
        <v>0</v>
      </c>
      <c r="H116" s="334">
        <v>0</v>
      </c>
      <c r="I116" s="335" t="s">
        <v>1547</v>
      </c>
      <c r="J116" s="330"/>
      <c r="K116" s="330"/>
      <c r="L116" s="330"/>
      <c r="M116" s="330"/>
      <c r="N116" s="330"/>
      <c r="O116" s="330"/>
      <c r="P116" s="330"/>
      <c r="Q116" s="330"/>
      <c r="R116" s="330"/>
      <c r="S116" s="310">
        <f t="shared" si="0"/>
        <v>0</v>
      </c>
    </row>
    <row r="117" spans="1:19" s="130" customFormat="1" ht="25.5" customHeight="1">
      <c r="A117" s="334">
        <v>1</v>
      </c>
      <c r="B117" s="334">
        <v>8</v>
      </c>
      <c r="C117" s="334">
        <v>1</v>
      </c>
      <c r="D117" s="334">
        <v>0</v>
      </c>
      <c r="E117" s="334">
        <v>0</v>
      </c>
      <c r="F117" s="334">
        <v>0</v>
      </c>
      <c r="G117" s="334">
        <v>0</v>
      </c>
      <c r="H117" s="334">
        <v>0</v>
      </c>
      <c r="I117" s="335" t="s">
        <v>1548</v>
      </c>
      <c r="J117" s="330"/>
      <c r="K117" s="330"/>
      <c r="L117" s="330"/>
      <c r="M117" s="330"/>
      <c r="N117" s="330"/>
      <c r="O117" s="330"/>
      <c r="P117" s="330"/>
      <c r="Q117" s="330"/>
      <c r="R117" s="330"/>
      <c r="S117" s="310">
        <f t="shared" si="0"/>
        <v>0</v>
      </c>
    </row>
    <row r="118" spans="1:19" s="130" customFormat="1" ht="25.5" customHeight="1">
      <c r="A118" s="334">
        <v>1</v>
      </c>
      <c r="B118" s="334">
        <v>8</v>
      </c>
      <c r="C118" s="334">
        <v>1</v>
      </c>
      <c r="D118" s="334">
        <v>1</v>
      </c>
      <c r="E118" s="334">
        <v>0</v>
      </c>
      <c r="F118" s="334">
        <v>0</v>
      </c>
      <c r="G118" s="334">
        <v>0</v>
      </c>
      <c r="H118" s="334">
        <v>0</v>
      </c>
      <c r="I118" s="335" t="s">
        <v>1549</v>
      </c>
      <c r="J118" s="330">
        <v>2374622</v>
      </c>
      <c r="K118" s="330">
        <v>72391</v>
      </c>
      <c r="L118" s="330"/>
      <c r="M118" s="330"/>
      <c r="N118" s="330"/>
      <c r="O118" s="330"/>
      <c r="P118" s="330"/>
      <c r="Q118" s="330"/>
      <c r="R118" s="330"/>
      <c r="S118" s="310">
        <f t="shared" si="0"/>
        <v>2447013</v>
      </c>
    </row>
    <row r="119" spans="1:19" s="130" customFormat="1" ht="25.5" customHeight="1">
      <c r="A119" s="334">
        <v>1</v>
      </c>
      <c r="B119" s="334">
        <v>8</v>
      </c>
      <c r="C119" s="334">
        <v>1</v>
      </c>
      <c r="D119" s="334">
        <v>2</v>
      </c>
      <c r="E119" s="334">
        <v>0</v>
      </c>
      <c r="F119" s="334">
        <v>0</v>
      </c>
      <c r="G119" s="334">
        <v>0</v>
      </c>
      <c r="H119" s="334">
        <v>0</v>
      </c>
      <c r="I119" s="335" t="s">
        <v>1550</v>
      </c>
      <c r="J119" s="330"/>
      <c r="K119" s="330"/>
      <c r="L119" s="330">
        <v>11500</v>
      </c>
      <c r="M119" s="330"/>
      <c r="N119" s="330"/>
      <c r="O119" s="330"/>
      <c r="P119" s="330"/>
      <c r="Q119" s="330"/>
      <c r="R119" s="330"/>
      <c r="S119" s="310">
        <f t="shared" si="0"/>
        <v>11500</v>
      </c>
    </row>
    <row r="120" spans="1:19" s="130" customFormat="1" ht="25.5" customHeight="1">
      <c r="A120" s="334">
        <v>1</v>
      </c>
      <c r="B120" s="334">
        <v>8</v>
      </c>
      <c r="C120" s="334">
        <v>1</v>
      </c>
      <c r="D120" s="334">
        <v>3</v>
      </c>
      <c r="E120" s="334">
        <v>0</v>
      </c>
      <c r="F120" s="334">
        <v>0</v>
      </c>
      <c r="G120" s="334">
        <v>0</v>
      </c>
      <c r="H120" s="334">
        <v>0</v>
      </c>
      <c r="I120" s="335" t="s">
        <v>1497</v>
      </c>
      <c r="J120" s="330"/>
      <c r="K120" s="330"/>
      <c r="L120" s="330"/>
      <c r="M120" s="330"/>
      <c r="N120" s="330">
        <v>12000</v>
      </c>
      <c r="O120" s="330"/>
      <c r="P120" s="330"/>
      <c r="Q120" s="330"/>
      <c r="R120" s="330"/>
      <c r="S120" s="310">
        <f t="shared" si="0"/>
        <v>12000</v>
      </c>
    </row>
    <row r="121" spans="1:19" s="130" customFormat="1" ht="25.5" customHeight="1">
      <c r="A121" s="334">
        <v>1</v>
      </c>
      <c r="B121" s="334">
        <v>8</v>
      </c>
      <c r="C121" s="334">
        <v>1</v>
      </c>
      <c r="D121" s="334">
        <v>4</v>
      </c>
      <c r="E121" s="334">
        <v>0</v>
      </c>
      <c r="F121" s="334">
        <v>0</v>
      </c>
      <c r="G121" s="334">
        <v>0</v>
      </c>
      <c r="H121" s="334">
        <v>0</v>
      </c>
      <c r="I121" s="335" t="s">
        <v>1551</v>
      </c>
      <c r="J121" s="330">
        <v>1259730</v>
      </c>
      <c r="K121" s="330">
        <v>55020</v>
      </c>
      <c r="L121" s="330"/>
      <c r="M121" s="330"/>
      <c r="N121" s="330"/>
      <c r="O121" s="330"/>
      <c r="P121" s="330"/>
      <c r="Q121" s="330"/>
      <c r="R121" s="330"/>
      <c r="S121" s="310">
        <f t="shared" si="0"/>
        <v>1314750</v>
      </c>
    </row>
    <row r="122" spans="1:19" s="130" customFormat="1" ht="25.5" customHeight="1">
      <c r="A122" s="334">
        <v>1</v>
      </c>
      <c r="B122" s="334">
        <v>8</v>
      </c>
      <c r="C122" s="334">
        <v>1</v>
      </c>
      <c r="D122" s="334">
        <v>5</v>
      </c>
      <c r="E122" s="334">
        <v>0</v>
      </c>
      <c r="F122" s="334">
        <v>0</v>
      </c>
      <c r="G122" s="334">
        <v>0</v>
      </c>
      <c r="H122" s="334">
        <v>0</v>
      </c>
      <c r="I122" s="335" t="s">
        <v>1552</v>
      </c>
      <c r="J122" s="330"/>
      <c r="K122" s="330"/>
      <c r="L122" s="330">
        <v>22160</v>
      </c>
      <c r="M122" s="330"/>
      <c r="N122" s="330"/>
      <c r="O122" s="330"/>
      <c r="P122" s="330"/>
      <c r="Q122" s="330"/>
      <c r="R122" s="330"/>
      <c r="S122" s="310">
        <f t="shared" si="0"/>
        <v>22160</v>
      </c>
    </row>
    <row r="123" spans="1:19" s="130" customFormat="1" ht="25.5" customHeight="1">
      <c r="A123" s="334">
        <v>1</v>
      </c>
      <c r="B123" s="334">
        <v>8</v>
      </c>
      <c r="C123" s="334">
        <v>1</v>
      </c>
      <c r="D123" s="334">
        <v>6</v>
      </c>
      <c r="E123" s="334">
        <v>0</v>
      </c>
      <c r="F123" s="334">
        <v>0</v>
      </c>
      <c r="G123" s="334">
        <v>0</v>
      </c>
      <c r="H123" s="334">
        <v>0</v>
      </c>
      <c r="I123" s="329" t="s">
        <v>1553</v>
      </c>
      <c r="J123" s="330"/>
      <c r="K123" s="330"/>
      <c r="L123" s="330"/>
      <c r="M123" s="330"/>
      <c r="N123" s="330">
        <v>20500</v>
      </c>
      <c r="O123" s="330"/>
      <c r="P123" s="330"/>
      <c r="Q123" s="330"/>
      <c r="R123" s="330"/>
      <c r="S123" s="310">
        <f t="shared" si="0"/>
        <v>20500</v>
      </c>
    </row>
    <row r="124" spans="1:19" s="130" customFormat="1" ht="25.5" customHeight="1">
      <c r="A124" s="334">
        <v>1</v>
      </c>
      <c r="B124" s="334">
        <v>8</v>
      </c>
      <c r="C124" s="334">
        <v>3</v>
      </c>
      <c r="D124" s="334">
        <v>1</v>
      </c>
      <c r="E124" s="334">
        <v>0</v>
      </c>
      <c r="F124" s="334">
        <v>0</v>
      </c>
      <c r="G124" s="334">
        <v>0</v>
      </c>
      <c r="H124" s="334">
        <v>0</v>
      </c>
      <c r="I124" s="335" t="s">
        <v>1554</v>
      </c>
      <c r="J124" s="330"/>
      <c r="K124" s="330">
        <v>144764</v>
      </c>
      <c r="L124" s="330"/>
      <c r="M124" s="330"/>
      <c r="N124" s="330"/>
      <c r="O124" s="330"/>
      <c r="P124" s="330"/>
      <c r="Q124" s="330"/>
      <c r="R124" s="330"/>
      <c r="S124" s="310">
        <f t="shared" si="0"/>
        <v>144764</v>
      </c>
    </row>
    <row r="125" spans="1:19" s="130" customFormat="1" ht="25.5" customHeight="1">
      <c r="A125" s="334">
        <v>1</v>
      </c>
      <c r="B125" s="334">
        <v>8</v>
      </c>
      <c r="C125" s="334">
        <v>3</v>
      </c>
      <c r="D125" s="334">
        <v>2</v>
      </c>
      <c r="E125" s="334">
        <v>0</v>
      </c>
      <c r="F125" s="334">
        <v>0</v>
      </c>
      <c r="G125" s="334">
        <v>0</v>
      </c>
      <c r="H125" s="334">
        <v>0</v>
      </c>
      <c r="I125" s="335" t="s">
        <v>1555</v>
      </c>
      <c r="J125" s="330">
        <v>1659611</v>
      </c>
      <c r="K125" s="330">
        <v>200000</v>
      </c>
      <c r="L125" s="330"/>
      <c r="M125" s="330"/>
      <c r="N125" s="330"/>
      <c r="O125" s="330"/>
      <c r="P125" s="330"/>
      <c r="Q125" s="330"/>
      <c r="R125" s="330"/>
      <c r="S125" s="310">
        <f t="shared" si="0"/>
        <v>1859611</v>
      </c>
    </row>
    <row r="126" spans="1:19" s="130" customFormat="1" ht="25.5" customHeight="1">
      <c r="A126" s="334">
        <v>1</v>
      </c>
      <c r="B126" s="334">
        <v>8</v>
      </c>
      <c r="C126" s="334">
        <v>3</v>
      </c>
      <c r="D126" s="334">
        <v>3</v>
      </c>
      <c r="E126" s="334">
        <v>0</v>
      </c>
      <c r="F126" s="334">
        <v>0</v>
      </c>
      <c r="G126" s="334">
        <v>0</v>
      </c>
      <c r="H126" s="334">
        <v>0</v>
      </c>
      <c r="I126" s="335" t="s">
        <v>1556</v>
      </c>
      <c r="J126" s="330"/>
      <c r="K126" s="330"/>
      <c r="L126" s="330">
        <f>927216+27500</f>
        <v>954716</v>
      </c>
      <c r="M126" s="330"/>
      <c r="N126" s="330"/>
      <c r="O126" s="330"/>
      <c r="P126" s="330"/>
      <c r="Q126" s="330"/>
      <c r="R126" s="330"/>
      <c r="S126" s="310">
        <f t="shared" si="0"/>
        <v>954716</v>
      </c>
    </row>
    <row r="127" spans="1:19" s="130" customFormat="1" ht="25.5" customHeight="1">
      <c r="A127" s="334">
        <v>1</v>
      </c>
      <c r="B127" s="334">
        <v>8</v>
      </c>
      <c r="C127" s="334">
        <v>3</v>
      </c>
      <c r="D127" s="334">
        <v>4</v>
      </c>
      <c r="E127" s="334">
        <v>0</v>
      </c>
      <c r="F127" s="334">
        <v>0</v>
      </c>
      <c r="G127" s="334">
        <v>0</v>
      </c>
      <c r="H127" s="334">
        <v>0</v>
      </c>
      <c r="I127" s="335" t="s">
        <v>1557</v>
      </c>
      <c r="J127" s="330"/>
      <c r="K127" s="330"/>
      <c r="L127" s="330"/>
      <c r="M127" s="330"/>
      <c r="N127" s="330">
        <v>155000</v>
      </c>
      <c r="O127" s="330"/>
      <c r="P127" s="330"/>
      <c r="Q127" s="330"/>
      <c r="R127" s="330"/>
      <c r="S127" s="310">
        <f t="shared" si="0"/>
        <v>155000</v>
      </c>
    </row>
    <row r="128" spans="1:19" s="130" customFormat="1" ht="25.5" customHeight="1">
      <c r="A128" s="334">
        <v>1</v>
      </c>
      <c r="B128" s="334">
        <v>8</v>
      </c>
      <c r="C128" s="334">
        <v>5</v>
      </c>
      <c r="D128" s="334">
        <v>0</v>
      </c>
      <c r="E128" s="334">
        <v>0</v>
      </c>
      <c r="F128" s="334">
        <v>0</v>
      </c>
      <c r="G128" s="334">
        <v>0</v>
      </c>
      <c r="H128" s="334">
        <v>0</v>
      </c>
      <c r="I128" s="335" t="s">
        <v>1487</v>
      </c>
      <c r="J128" s="330"/>
      <c r="K128" s="330"/>
      <c r="L128" s="330"/>
      <c r="M128" s="330"/>
      <c r="N128" s="330"/>
      <c r="O128" s="330"/>
      <c r="P128" s="330"/>
      <c r="Q128" s="330"/>
      <c r="R128" s="330"/>
      <c r="S128" s="310">
        <f t="shared" si="0"/>
        <v>0</v>
      </c>
    </row>
    <row r="129" spans="1:19" s="130" customFormat="1" ht="25.5" customHeight="1">
      <c r="A129" s="334">
        <v>1</v>
      </c>
      <c r="B129" s="334">
        <v>8</v>
      </c>
      <c r="C129" s="334">
        <v>5</v>
      </c>
      <c r="D129" s="334">
        <v>1</v>
      </c>
      <c r="E129" s="334">
        <v>0</v>
      </c>
      <c r="F129" s="334">
        <v>0</v>
      </c>
      <c r="G129" s="334">
        <v>0</v>
      </c>
      <c r="H129" s="334">
        <v>0</v>
      </c>
      <c r="I129" s="335" t="s">
        <v>1558</v>
      </c>
      <c r="J129" s="330">
        <v>1238031</v>
      </c>
      <c r="K129" s="330">
        <v>10000</v>
      </c>
      <c r="L129" s="330"/>
      <c r="M129" s="330"/>
      <c r="N129" s="330"/>
      <c r="O129" s="330"/>
      <c r="P129" s="330"/>
      <c r="Q129" s="330"/>
      <c r="R129" s="330"/>
      <c r="S129" s="310">
        <f t="shared" si="0"/>
        <v>1248031</v>
      </c>
    </row>
    <row r="130" spans="1:19" s="130" customFormat="1" ht="25.5" customHeight="1">
      <c r="A130" s="334">
        <v>1</v>
      </c>
      <c r="B130" s="334">
        <v>8</v>
      </c>
      <c r="C130" s="334">
        <v>5</v>
      </c>
      <c r="D130" s="334">
        <v>2</v>
      </c>
      <c r="E130" s="334">
        <v>0</v>
      </c>
      <c r="F130" s="334">
        <v>0</v>
      </c>
      <c r="G130" s="334">
        <v>0</v>
      </c>
      <c r="H130" s="334">
        <v>0</v>
      </c>
      <c r="I130" s="335" t="s">
        <v>1559</v>
      </c>
      <c r="J130" s="330"/>
      <c r="K130" s="330">
        <v>16040</v>
      </c>
      <c r="L130" s="330"/>
      <c r="M130" s="330"/>
      <c r="N130" s="330"/>
      <c r="O130" s="330"/>
      <c r="P130" s="330"/>
      <c r="Q130" s="330"/>
      <c r="R130" s="330"/>
      <c r="S130" s="310">
        <f t="shared" si="0"/>
        <v>16040</v>
      </c>
    </row>
    <row r="131" spans="1:19" s="130" customFormat="1" ht="25.5" customHeight="1">
      <c r="A131" s="334">
        <v>1</v>
      </c>
      <c r="B131" s="334">
        <v>8</v>
      </c>
      <c r="C131" s="334">
        <v>5</v>
      </c>
      <c r="D131" s="334">
        <v>3</v>
      </c>
      <c r="E131" s="334">
        <v>0</v>
      </c>
      <c r="F131" s="334">
        <v>0</v>
      </c>
      <c r="G131" s="334">
        <v>0</v>
      </c>
      <c r="H131" s="334">
        <v>0</v>
      </c>
      <c r="I131" s="335" t="s">
        <v>1560</v>
      </c>
      <c r="J131" s="330"/>
      <c r="K131" s="330"/>
      <c r="L131" s="330">
        <v>960</v>
      </c>
      <c r="M131" s="330"/>
      <c r="N131" s="330"/>
      <c r="O131" s="330"/>
      <c r="P131" s="330"/>
      <c r="Q131" s="330"/>
      <c r="R131" s="330"/>
      <c r="S131" s="310">
        <f t="shared" si="0"/>
        <v>960</v>
      </c>
    </row>
    <row r="132" spans="1:19" s="130" customFormat="1" ht="25.5" customHeight="1">
      <c r="A132" s="334">
        <v>1</v>
      </c>
      <c r="B132" s="334">
        <v>8</v>
      </c>
      <c r="C132" s="334">
        <v>5</v>
      </c>
      <c r="D132" s="334">
        <v>4</v>
      </c>
      <c r="E132" s="334">
        <v>0</v>
      </c>
      <c r="F132" s="334">
        <v>0</v>
      </c>
      <c r="G132" s="334">
        <v>0</v>
      </c>
      <c r="H132" s="334">
        <v>0</v>
      </c>
      <c r="I132" s="335" t="s">
        <v>1561</v>
      </c>
      <c r="J132" s="330"/>
      <c r="K132" s="330"/>
      <c r="L132" s="330"/>
      <c r="M132" s="330"/>
      <c r="N132" s="330">
        <v>8000</v>
      </c>
      <c r="O132" s="330"/>
      <c r="P132" s="330"/>
      <c r="Q132" s="330"/>
      <c r="R132" s="330"/>
      <c r="S132" s="310">
        <f t="shared" si="0"/>
        <v>8000</v>
      </c>
    </row>
    <row r="133" spans="1:19" s="130" customFormat="1" ht="25.5" customHeight="1">
      <c r="A133" s="334">
        <v>1</v>
      </c>
      <c r="B133" s="334">
        <v>8</v>
      </c>
      <c r="C133" s="334">
        <v>5</v>
      </c>
      <c r="D133" s="334">
        <v>5</v>
      </c>
      <c r="E133" s="334">
        <v>0</v>
      </c>
      <c r="F133" s="334">
        <v>0</v>
      </c>
      <c r="G133" s="334">
        <v>0</v>
      </c>
      <c r="H133" s="334">
        <v>0</v>
      </c>
      <c r="I133" s="335" t="s">
        <v>1562</v>
      </c>
      <c r="J133" s="330">
        <v>2624282</v>
      </c>
      <c r="K133" s="330">
        <v>21400</v>
      </c>
      <c r="L133" s="330"/>
      <c r="M133" s="330"/>
      <c r="N133" s="330"/>
      <c r="O133" s="330"/>
      <c r="P133" s="330"/>
      <c r="Q133" s="330"/>
      <c r="R133" s="330"/>
      <c r="S133" s="310">
        <f t="shared" si="0"/>
        <v>2645682</v>
      </c>
    </row>
    <row r="134" spans="1:19" s="130" customFormat="1" ht="25.5" customHeight="1">
      <c r="A134" s="334">
        <v>1</v>
      </c>
      <c r="B134" s="334">
        <v>8</v>
      </c>
      <c r="C134" s="334">
        <v>5</v>
      </c>
      <c r="D134" s="334">
        <v>6</v>
      </c>
      <c r="E134" s="334">
        <v>0</v>
      </c>
      <c r="F134" s="334">
        <v>0</v>
      </c>
      <c r="G134" s="334">
        <v>0</v>
      </c>
      <c r="H134" s="334">
        <v>0</v>
      </c>
      <c r="I134" s="335" t="s">
        <v>1563</v>
      </c>
      <c r="J134" s="330"/>
      <c r="K134" s="330"/>
      <c r="L134" s="330">
        <v>8600</v>
      </c>
      <c r="M134" s="330"/>
      <c r="N134" s="330"/>
      <c r="O134" s="330"/>
      <c r="P134" s="330"/>
      <c r="Q134" s="330"/>
      <c r="R134" s="330"/>
      <c r="S134" s="310">
        <f t="shared" si="0"/>
        <v>8600</v>
      </c>
    </row>
    <row r="135" spans="1:19" s="130" customFormat="1" ht="25.5" customHeight="1">
      <c r="A135" s="334">
        <v>1</v>
      </c>
      <c r="B135" s="334">
        <v>8</v>
      </c>
      <c r="C135" s="334">
        <v>5</v>
      </c>
      <c r="D135" s="334">
        <v>7</v>
      </c>
      <c r="E135" s="334">
        <v>0</v>
      </c>
      <c r="F135" s="334">
        <v>0</v>
      </c>
      <c r="G135" s="334">
        <v>0</v>
      </c>
      <c r="H135" s="334">
        <v>0</v>
      </c>
      <c r="I135" s="335" t="s">
        <v>1564</v>
      </c>
      <c r="J135" s="330">
        <v>1455200</v>
      </c>
      <c r="K135" s="330">
        <v>100000</v>
      </c>
      <c r="L135" s="330"/>
      <c r="M135" s="330"/>
      <c r="N135" s="330"/>
      <c r="O135" s="330"/>
      <c r="P135" s="330"/>
      <c r="Q135" s="330"/>
      <c r="R135" s="330"/>
      <c r="S135" s="310">
        <f t="shared" si="0"/>
        <v>1555200</v>
      </c>
    </row>
    <row r="136" spans="1:19" s="130" customFormat="1" ht="25.5" customHeight="1">
      <c r="A136" s="334">
        <v>1</v>
      </c>
      <c r="B136" s="334">
        <v>8</v>
      </c>
      <c r="C136" s="334">
        <v>5</v>
      </c>
      <c r="D136" s="334">
        <v>8</v>
      </c>
      <c r="E136" s="334">
        <v>0</v>
      </c>
      <c r="F136" s="334">
        <v>0</v>
      </c>
      <c r="G136" s="334">
        <v>0</v>
      </c>
      <c r="H136" s="334">
        <v>0</v>
      </c>
      <c r="I136" s="335" t="s">
        <v>1565</v>
      </c>
      <c r="J136" s="336"/>
      <c r="K136" s="330">
        <v>192500</v>
      </c>
      <c r="L136" s="330"/>
      <c r="M136" s="330"/>
      <c r="N136" s="330"/>
      <c r="O136" s="330"/>
      <c r="P136" s="330"/>
      <c r="Q136" s="330"/>
      <c r="R136" s="330"/>
      <c r="S136" s="310">
        <f t="shared" si="0"/>
        <v>192500</v>
      </c>
    </row>
    <row r="137" spans="1:19" s="130" customFormat="1" ht="25.5" customHeight="1">
      <c r="A137" s="334">
        <v>1</v>
      </c>
      <c r="B137" s="334">
        <v>8</v>
      </c>
      <c r="C137" s="334">
        <v>5</v>
      </c>
      <c r="D137" s="334">
        <v>9</v>
      </c>
      <c r="E137" s="334">
        <v>0</v>
      </c>
      <c r="F137" s="334">
        <v>0</v>
      </c>
      <c r="G137" s="334">
        <v>0</v>
      </c>
      <c r="H137" s="334">
        <v>0</v>
      </c>
      <c r="I137" s="335" t="s">
        <v>1566</v>
      </c>
      <c r="J137" s="336"/>
      <c r="K137" s="330"/>
      <c r="L137" s="330">
        <v>3000</v>
      </c>
      <c r="M137" s="330"/>
      <c r="N137" s="330"/>
      <c r="O137" s="330"/>
      <c r="P137" s="330"/>
      <c r="Q137" s="330"/>
      <c r="R137" s="330"/>
      <c r="S137" s="310">
        <f t="shared" si="0"/>
        <v>3000</v>
      </c>
    </row>
    <row r="138" spans="1:19" s="130" customFormat="1" ht="25.5" customHeight="1">
      <c r="A138" s="334">
        <v>1</v>
      </c>
      <c r="B138" s="334">
        <v>8</v>
      </c>
      <c r="C138" s="334">
        <v>5</v>
      </c>
      <c r="D138" s="334">
        <v>10</v>
      </c>
      <c r="E138" s="334">
        <v>0</v>
      </c>
      <c r="F138" s="334">
        <v>0</v>
      </c>
      <c r="G138" s="334">
        <v>0</v>
      </c>
      <c r="H138" s="334">
        <v>0</v>
      </c>
      <c r="I138" s="335" t="s">
        <v>1567</v>
      </c>
      <c r="J138" s="336"/>
      <c r="K138" s="330"/>
      <c r="L138" s="330"/>
      <c r="M138" s="330"/>
      <c r="N138" s="330">
        <v>4500</v>
      </c>
      <c r="O138" s="330"/>
      <c r="P138" s="330"/>
      <c r="Q138" s="330"/>
      <c r="R138" s="330"/>
      <c r="S138" s="310">
        <f t="shared" si="0"/>
        <v>4500</v>
      </c>
    </row>
    <row r="139" spans="1:19" s="130" customFormat="1" ht="25.5" customHeight="1">
      <c r="A139" s="334">
        <v>2</v>
      </c>
      <c r="B139" s="334">
        <v>0</v>
      </c>
      <c r="C139" s="334">
        <v>0</v>
      </c>
      <c r="D139" s="334">
        <v>0</v>
      </c>
      <c r="E139" s="334">
        <v>0</v>
      </c>
      <c r="F139" s="334">
        <v>0</v>
      </c>
      <c r="G139" s="334">
        <v>0</v>
      </c>
      <c r="H139" s="334">
        <v>0</v>
      </c>
      <c r="I139" s="335" t="s">
        <v>1568</v>
      </c>
      <c r="J139" s="336"/>
      <c r="K139" s="330"/>
      <c r="L139" s="330"/>
      <c r="M139" s="330"/>
      <c r="N139" s="330"/>
      <c r="O139" s="330"/>
      <c r="P139" s="330"/>
      <c r="Q139" s="330"/>
      <c r="R139" s="330"/>
      <c r="S139" s="310">
        <f t="shared" si="0"/>
        <v>0</v>
      </c>
    </row>
    <row r="140" spans="1:19" s="130" customFormat="1" ht="25.5" customHeight="1">
      <c r="A140" s="334">
        <v>2</v>
      </c>
      <c r="B140" s="334">
        <v>1</v>
      </c>
      <c r="C140" s="334">
        <v>0</v>
      </c>
      <c r="D140" s="334">
        <v>0</v>
      </c>
      <c r="E140" s="334">
        <v>0</v>
      </c>
      <c r="F140" s="334">
        <v>0</v>
      </c>
      <c r="G140" s="334">
        <v>0</v>
      </c>
      <c r="H140" s="334">
        <v>0</v>
      </c>
      <c r="I140" s="335" t="s">
        <v>1569</v>
      </c>
      <c r="J140" s="336"/>
      <c r="K140" s="330"/>
      <c r="L140" s="330"/>
      <c r="M140" s="330"/>
      <c r="N140" s="330"/>
      <c r="O140" s="330"/>
      <c r="P140" s="330"/>
      <c r="Q140" s="330"/>
      <c r="R140" s="330"/>
      <c r="S140" s="310">
        <f t="shared" si="0"/>
        <v>0</v>
      </c>
    </row>
    <row r="141" spans="1:19" s="130" customFormat="1" ht="25.5" customHeight="1">
      <c r="A141" s="334">
        <v>2</v>
      </c>
      <c r="B141" s="334">
        <v>1</v>
      </c>
      <c r="C141" s="334">
        <v>1</v>
      </c>
      <c r="D141" s="334">
        <v>0</v>
      </c>
      <c r="E141" s="334">
        <v>0</v>
      </c>
      <c r="F141" s="334">
        <v>0</v>
      </c>
      <c r="G141" s="334">
        <v>0</v>
      </c>
      <c r="H141" s="334">
        <v>0</v>
      </c>
      <c r="I141" s="338" t="s">
        <v>1570</v>
      </c>
      <c r="J141" s="336"/>
      <c r="K141" s="330"/>
      <c r="L141" s="330"/>
      <c r="M141" s="330"/>
      <c r="N141" s="330"/>
      <c r="O141" s="330"/>
      <c r="P141" s="330"/>
      <c r="Q141" s="330"/>
      <c r="R141" s="330"/>
      <c r="S141" s="310">
        <f t="shared" si="0"/>
        <v>0</v>
      </c>
    </row>
    <row r="142" spans="1:19" s="130" customFormat="1" ht="25.5" customHeight="1">
      <c r="A142" s="334">
        <v>2</v>
      </c>
      <c r="B142" s="334">
        <v>1</v>
      </c>
      <c r="C142" s="334">
        <v>1</v>
      </c>
      <c r="D142" s="334">
        <v>1</v>
      </c>
      <c r="E142" s="334">
        <v>0</v>
      </c>
      <c r="F142" s="334">
        <v>0</v>
      </c>
      <c r="G142" s="334">
        <v>0</v>
      </c>
      <c r="H142" s="334">
        <v>0</v>
      </c>
      <c r="I142" s="335" t="s">
        <v>1571</v>
      </c>
      <c r="J142" s="330">
        <v>7460954</v>
      </c>
      <c r="K142" s="330">
        <v>200000</v>
      </c>
      <c r="L142" s="330"/>
      <c r="M142" s="330"/>
      <c r="N142" s="330"/>
      <c r="O142" s="330"/>
      <c r="P142" s="330"/>
      <c r="Q142" s="330"/>
      <c r="R142" s="330"/>
      <c r="S142" s="310">
        <f t="shared" si="0"/>
        <v>7660954</v>
      </c>
    </row>
    <row r="143" spans="1:19" s="130" customFormat="1" ht="25.5" customHeight="1">
      <c r="A143" s="334"/>
      <c r="B143" s="334"/>
      <c r="C143" s="334"/>
      <c r="D143" s="334"/>
      <c r="E143" s="334"/>
      <c r="F143" s="334"/>
      <c r="G143" s="334"/>
      <c r="H143" s="334"/>
      <c r="I143" s="335" t="s">
        <v>1572</v>
      </c>
      <c r="J143" s="330"/>
      <c r="K143" s="330">
        <v>77821</v>
      </c>
      <c r="L143" s="330">
        <v>6500</v>
      </c>
      <c r="M143" s="330"/>
      <c r="N143" s="330"/>
      <c r="O143" s="330"/>
      <c r="P143" s="330"/>
      <c r="Q143" s="330"/>
      <c r="R143" s="330"/>
      <c r="S143" s="310">
        <f t="shared" si="0"/>
        <v>84321</v>
      </c>
    </row>
    <row r="144" spans="1:19" s="130" customFormat="1" ht="25.5" customHeight="1">
      <c r="A144" s="334">
        <v>2</v>
      </c>
      <c r="B144" s="334">
        <v>0</v>
      </c>
      <c r="C144" s="334">
        <v>0</v>
      </c>
      <c r="D144" s="334">
        <v>0</v>
      </c>
      <c r="E144" s="334">
        <v>0</v>
      </c>
      <c r="F144" s="334">
        <v>0</v>
      </c>
      <c r="G144" s="334">
        <v>0</v>
      </c>
      <c r="H144" s="334">
        <v>0</v>
      </c>
      <c r="I144" s="335" t="s">
        <v>1568</v>
      </c>
      <c r="J144" s="336"/>
      <c r="K144" s="330"/>
      <c r="L144" s="330"/>
      <c r="M144" s="330"/>
      <c r="N144" s="330"/>
      <c r="O144" s="330"/>
      <c r="P144" s="330"/>
      <c r="Q144" s="330"/>
      <c r="R144" s="330"/>
      <c r="S144" s="310">
        <f t="shared" si="0"/>
        <v>0</v>
      </c>
    </row>
    <row r="145" spans="1:19" s="130" customFormat="1" ht="25.5" customHeight="1">
      <c r="A145" s="334">
        <v>2</v>
      </c>
      <c r="B145" s="334">
        <v>1</v>
      </c>
      <c r="C145" s="334">
        <v>0</v>
      </c>
      <c r="D145" s="334">
        <v>0</v>
      </c>
      <c r="E145" s="334">
        <v>0</v>
      </c>
      <c r="F145" s="334">
        <v>0</v>
      </c>
      <c r="G145" s="334">
        <v>0</v>
      </c>
      <c r="H145" s="334">
        <v>0</v>
      </c>
      <c r="I145" s="335" t="s">
        <v>1569</v>
      </c>
      <c r="J145" s="336"/>
      <c r="K145" s="330"/>
      <c r="L145" s="330"/>
      <c r="M145" s="330"/>
      <c r="N145" s="330"/>
      <c r="O145" s="330"/>
      <c r="P145" s="330"/>
      <c r="Q145" s="330"/>
      <c r="R145" s="330"/>
      <c r="S145" s="310">
        <f t="shared" si="0"/>
        <v>0</v>
      </c>
    </row>
    <row r="146" spans="1:19" s="130" customFormat="1" ht="25.5" customHeight="1">
      <c r="A146" s="334">
        <v>2</v>
      </c>
      <c r="B146" s="334">
        <v>1</v>
      </c>
      <c r="C146" s="334">
        <v>6</v>
      </c>
      <c r="D146" s="334">
        <v>0</v>
      </c>
      <c r="E146" s="334">
        <v>0</v>
      </c>
      <c r="F146" s="334">
        <v>0</v>
      </c>
      <c r="G146" s="334">
        <v>0</v>
      </c>
      <c r="H146" s="334">
        <v>0</v>
      </c>
      <c r="I146" s="335" t="s">
        <v>1573</v>
      </c>
      <c r="J146" s="336"/>
      <c r="K146" s="330"/>
      <c r="L146" s="330"/>
      <c r="M146" s="330"/>
      <c r="N146" s="330"/>
      <c r="O146" s="330"/>
      <c r="P146" s="330"/>
      <c r="Q146" s="330"/>
      <c r="R146" s="330"/>
      <c r="S146" s="310">
        <f t="shared" si="0"/>
        <v>0</v>
      </c>
    </row>
    <row r="147" spans="1:19" s="130" customFormat="1" ht="25.5" customHeight="1">
      <c r="A147" s="334">
        <v>2</v>
      </c>
      <c r="B147" s="334">
        <v>1</v>
      </c>
      <c r="C147" s="334">
        <v>6</v>
      </c>
      <c r="D147" s="334">
        <v>1</v>
      </c>
      <c r="E147" s="334">
        <v>0</v>
      </c>
      <c r="F147" s="334">
        <v>0</v>
      </c>
      <c r="G147" s="334">
        <v>0</v>
      </c>
      <c r="H147" s="334">
        <v>0</v>
      </c>
      <c r="I147" s="335" t="s">
        <v>1574</v>
      </c>
      <c r="J147" s="336">
        <v>600987</v>
      </c>
      <c r="K147" s="330">
        <v>16000</v>
      </c>
      <c r="L147" s="330"/>
      <c r="M147" s="330"/>
      <c r="N147" s="330"/>
      <c r="O147" s="330"/>
      <c r="P147" s="330"/>
      <c r="Q147" s="330"/>
      <c r="R147" s="330"/>
      <c r="S147" s="310">
        <f t="shared" si="0"/>
        <v>616987</v>
      </c>
    </row>
    <row r="148" spans="1:19" s="130" customFormat="1" ht="25.5" customHeight="1">
      <c r="A148" s="334">
        <v>2</v>
      </c>
      <c r="B148" s="334">
        <v>1</v>
      </c>
      <c r="C148" s="334">
        <v>6</v>
      </c>
      <c r="D148" s="334">
        <v>2</v>
      </c>
      <c r="E148" s="334">
        <v>0</v>
      </c>
      <c r="F148" s="334">
        <v>0</v>
      </c>
      <c r="G148" s="334">
        <v>0</v>
      </c>
      <c r="H148" s="334">
        <v>0</v>
      </c>
      <c r="I148" s="335" t="s">
        <v>1575</v>
      </c>
      <c r="J148" s="336"/>
      <c r="K148" s="330">
        <v>100000</v>
      </c>
      <c r="L148" s="330"/>
      <c r="M148" s="330"/>
      <c r="N148" s="330"/>
      <c r="O148" s="330"/>
      <c r="P148" s="330"/>
      <c r="Q148" s="330"/>
      <c r="R148" s="330"/>
      <c r="S148" s="310">
        <f t="shared" si="0"/>
        <v>100000</v>
      </c>
    </row>
    <row r="149" spans="1:19" s="130" customFormat="1" ht="25.5" customHeight="1">
      <c r="A149" s="334">
        <v>2</v>
      </c>
      <c r="B149" s="334">
        <v>1</v>
      </c>
      <c r="C149" s="334">
        <v>6</v>
      </c>
      <c r="D149" s="334">
        <v>3</v>
      </c>
      <c r="E149" s="334">
        <v>0</v>
      </c>
      <c r="F149" s="334">
        <v>0</v>
      </c>
      <c r="G149" s="334">
        <v>0</v>
      </c>
      <c r="H149" s="334">
        <v>0</v>
      </c>
      <c r="I149" s="335" t="s">
        <v>1576</v>
      </c>
      <c r="J149" s="336"/>
      <c r="K149" s="330"/>
      <c r="L149" s="330">
        <v>30600</v>
      </c>
      <c r="M149" s="330"/>
      <c r="N149" s="330"/>
      <c r="O149" s="330"/>
      <c r="P149" s="330"/>
      <c r="Q149" s="330"/>
      <c r="R149" s="330"/>
      <c r="S149" s="310">
        <f t="shared" si="0"/>
        <v>30600</v>
      </c>
    </row>
    <row r="150" spans="1:19" s="130" customFormat="1" ht="25.5" customHeight="1">
      <c r="A150" s="334">
        <v>2</v>
      </c>
      <c r="B150" s="334">
        <v>1</v>
      </c>
      <c r="C150" s="334">
        <v>6</v>
      </c>
      <c r="D150" s="334">
        <v>4</v>
      </c>
      <c r="E150" s="334">
        <v>0</v>
      </c>
      <c r="F150" s="334">
        <v>0</v>
      </c>
      <c r="G150" s="334">
        <v>0</v>
      </c>
      <c r="H150" s="334">
        <v>0</v>
      </c>
      <c r="I150" s="335" t="s">
        <v>1577</v>
      </c>
      <c r="J150" s="336"/>
      <c r="K150" s="330"/>
      <c r="L150" s="330">
        <v>30000</v>
      </c>
      <c r="M150" s="330"/>
      <c r="N150" s="330"/>
      <c r="O150" s="330"/>
      <c r="P150" s="330"/>
      <c r="Q150" s="330"/>
      <c r="R150" s="330"/>
      <c r="S150" s="310">
        <f t="shared" si="0"/>
        <v>30000</v>
      </c>
    </row>
    <row r="151" spans="1:19" s="130" customFormat="1" ht="25.5" customHeight="1">
      <c r="A151" s="334">
        <v>2</v>
      </c>
      <c r="B151" s="334">
        <v>1</v>
      </c>
      <c r="C151" s="334">
        <v>6</v>
      </c>
      <c r="D151" s="334">
        <v>5</v>
      </c>
      <c r="E151" s="334">
        <v>0</v>
      </c>
      <c r="F151" s="334">
        <v>0</v>
      </c>
      <c r="G151" s="334">
        <v>0</v>
      </c>
      <c r="H151" s="334">
        <v>0</v>
      </c>
      <c r="I151" s="335" t="s">
        <v>1578</v>
      </c>
      <c r="J151" s="336"/>
      <c r="K151" s="330"/>
      <c r="L151" s="330"/>
      <c r="M151" s="330">
        <v>96000</v>
      </c>
      <c r="N151" s="330"/>
      <c r="O151" s="330"/>
      <c r="P151" s="330"/>
      <c r="Q151" s="330"/>
      <c r="R151" s="330"/>
      <c r="S151" s="310">
        <f t="shared" si="0"/>
        <v>96000</v>
      </c>
    </row>
    <row r="152" spans="1:19" s="130" customFormat="1" ht="25.5" customHeight="1">
      <c r="A152" s="334">
        <v>2</v>
      </c>
      <c r="B152" s="334">
        <v>1</v>
      </c>
      <c r="C152" s="334">
        <v>6</v>
      </c>
      <c r="D152" s="334">
        <v>6</v>
      </c>
      <c r="E152" s="334">
        <v>0</v>
      </c>
      <c r="F152" s="334">
        <v>0</v>
      </c>
      <c r="G152" s="334">
        <v>0</v>
      </c>
      <c r="H152" s="334">
        <v>0</v>
      </c>
      <c r="I152" s="338" t="s">
        <v>1579</v>
      </c>
      <c r="J152" s="336"/>
      <c r="K152" s="330"/>
      <c r="L152" s="330"/>
      <c r="M152" s="330"/>
      <c r="N152" s="330">
        <v>39000</v>
      </c>
      <c r="O152" s="330"/>
      <c r="P152" s="330"/>
      <c r="Q152" s="330"/>
      <c r="R152" s="330"/>
      <c r="S152" s="310">
        <f t="shared" si="0"/>
        <v>39000</v>
      </c>
    </row>
    <row r="153" spans="1:19" s="130" customFormat="1" ht="25.5" customHeight="1">
      <c r="A153" s="334">
        <v>2</v>
      </c>
      <c r="B153" s="334">
        <v>2</v>
      </c>
      <c r="C153" s="334">
        <v>0</v>
      </c>
      <c r="D153" s="334">
        <v>0</v>
      </c>
      <c r="E153" s="334">
        <v>0</v>
      </c>
      <c r="F153" s="334">
        <v>0</v>
      </c>
      <c r="G153" s="334">
        <v>0</v>
      </c>
      <c r="H153" s="334">
        <v>0</v>
      </c>
      <c r="I153" s="335" t="s">
        <v>1580</v>
      </c>
      <c r="J153" s="336"/>
      <c r="K153" s="330"/>
      <c r="L153" s="330"/>
      <c r="M153" s="330"/>
      <c r="N153" s="330"/>
      <c r="O153" s="330"/>
      <c r="P153" s="330"/>
      <c r="Q153" s="330"/>
      <c r="R153" s="330"/>
      <c r="S153" s="310">
        <f t="shared" si="0"/>
        <v>0</v>
      </c>
    </row>
    <row r="154" spans="1:19" s="130" customFormat="1" ht="25.5" customHeight="1">
      <c r="A154" s="334">
        <v>2</v>
      </c>
      <c r="B154" s="334">
        <v>2</v>
      </c>
      <c r="C154" s="334">
        <v>1</v>
      </c>
      <c r="D154" s="334">
        <v>0</v>
      </c>
      <c r="E154" s="334">
        <v>0</v>
      </c>
      <c r="F154" s="334">
        <v>0</v>
      </c>
      <c r="G154" s="334">
        <v>0</v>
      </c>
      <c r="H154" s="334">
        <v>0</v>
      </c>
      <c r="I154" s="335" t="s">
        <v>1581</v>
      </c>
      <c r="J154" s="336"/>
      <c r="K154" s="330"/>
      <c r="L154" s="330"/>
      <c r="M154" s="330"/>
      <c r="N154" s="330"/>
      <c r="O154" s="330"/>
      <c r="P154" s="330"/>
      <c r="Q154" s="330"/>
      <c r="R154" s="330"/>
      <c r="S154" s="310">
        <f t="shared" si="0"/>
        <v>0</v>
      </c>
    </row>
    <row r="155" spans="1:19" s="130" customFormat="1" ht="25.5" customHeight="1">
      <c r="A155" s="334">
        <v>2</v>
      </c>
      <c r="B155" s="334">
        <v>2</v>
      </c>
      <c r="C155" s="334">
        <v>1</v>
      </c>
      <c r="D155" s="334">
        <v>1</v>
      </c>
      <c r="E155" s="334">
        <v>0</v>
      </c>
      <c r="F155" s="334">
        <v>0</v>
      </c>
      <c r="G155" s="334">
        <v>0</v>
      </c>
      <c r="H155" s="334">
        <v>0</v>
      </c>
      <c r="I155" s="335" t="s">
        <v>1582</v>
      </c>
      <c r="J155" s="336">
        <v>1086446</v>
      </c>
      <c r="K155" s="330">
        <v>88150</v>
      </c>
      <c r="L155" s="330"/>
      <c r="M155" s="330"/>
      <c r="N155" s="330"/>
      <c r="O155" s="330"/>
      <c r="P155" s="330"/>
      <c r="Q155" s="330"/>
      <c r="R155" s="330"/>
      <c r="S155" s="310">
        <f t="shared" si="0"/>
        <v>1174596</v>
      </c>
    </row>
    <row r="156" spans="1:19" s="130" customFormat="1" ht="25.5" customHeight="1">
      <c r="A156" s="334">
        <v>2</v>
      </c>
      <c r="B156" s="334">
        <v>2</v>
      </c>
      <c r="C156" s="334">
        <v>1</v>
      </c>
      <c r="D156" s="334">
        <v>2</v>
      </c>
      <c r="E156" s="334">
        <v>0</v>
      </c>
      <c r="F156" s="334">
        <v>0</v>
      </c>
      <c r="G156" s="334">
        <v>0</v>
      </c>
      <c r="H156" s="334">
        <v>0</v>
      </c>
      <c r="I156" s="335" t="s">
        <v>1583</v>
      </c>
      <c r="J156" s="336"/>
      <c r="K156" s="330"/>
      <c r="L156" s="330">
        <v>75800</v>
      </c>
      <c r="M156" s="330"/>
      <c r="N156" s="330"/>
      <c r="O156" s="330"/>
      <c r="P156" s="330"/>
      <c r="Q156" s="330"/>
      <c r="R156" s="330"/>
      <c r="S156" s="310">
        <f t="shared" si="0"/>
        <v>75800</v>
      </c>
    </row>
    <row r="157" spans="1:19" s="130" customFormat="1" ht="25.5" customHeight="1">
      <c r="A157" s="334">
        <v>2</v>
      </c>
      <c r="B157" s="334">
        <v>2</v>
      </c>
      <c r="C157" s="334">
        <v>1</v>
      </c>
      <c r="D157" s="334">
        <v>3</v>
      </c>
      <c r="E157" s="334">
        <v>0</v>
      </c>
      <c r="F157" s="334">
        <v>0</v>
      </c>
      <c r="G157" s="334">
        <v>0</v>
      </c>
      <c r="H157" s="334">
        <v>0</v>
      </c>
      <c r="I157" s="339" t="s">
        <v>1584</v>
      </c>
      <c r="J157" s="336"/>
      <c r="K157" s="330"/>
      <c r="L157" s="330"/>
      <c r="M157" s="330">
        <v>600000</v>
      </c>
      <c r="N157" s="330"/>
      <c r="O157" s="330"/>
      <c r="P157" s="330"/>
      <c r="Q157" s="330"/>
      <c r="R157" s="330"/>
      <c r="S157" s="310">
        <f t="shared" si="0"/>
        <v>600000</v>
      </c>
    </row>
    <row r="158" spans="1:19" s="130" customFormat="1" ht="25.5" customHeight="1">
      <c r="A158" s="334">
        <v>2</v>
      </c>
      <c r="B158" s="334">
        <v>2</v>
      </c>
      <c r="C158" s="334">
        <v>1</v>
      </c>
      <c r="D158" s="334">
        <v>4</v>
      </c>
      <c r="E158" s="334">
        <v>0</v>
      </c>
      <c r="F158" s="334">
        <v>0</v>
      </c>
      <c r="G158" s="334">
        <v>0</v>
      </c>
      <c r="H158" s="334">
        <v>0</v>
      </c>
      <c r="I158" s="335" t="s">
        <v>1585</v>
      </c>
      <c r="J158" s="336"/>
      <c r="K158" s="330"/>
      <c r="L158" s="330"/>
      <c r="M158" s="330"/>
      <c r="N158" s="330">
        <v>3500</v>
      </c>
      <c r="O158" s="330"/>
      <c r="P158" s="330"/>
      <c r="Q158" s="330"/>
      <c r="R158" s="330"/>
      <c r="S158" s="310">
        <f t="shared" si="0"/>
        <v>3500</v>
      </c>
    </row>
    <row r="159" spans="1:19" s="130" customFormat="1" ht="25.5" customHeight="1">
      <c r="A159" s="334">
        <v>2</v>
      </c>
      <c r="B159" s="334">
        <v>2</v>
      </c>
      <c r="C159" s="334">
        <v>1</v>
      </c>
      <c r="D159" s="334">
        <v>5</v>
      </c>
      <c r="E159" s="334">
        <v>0</v>
      </c>
      <c r="F159" s="334">
        <v>0</v>
      </c>
      <c r="G159" s="334">
        <v>0</v>
      </c>
      <c r="H159" s="334">
        <v>0</v>
      </c>
      <c r="I159" s="335" t="s">
        <v>1586</v>
      </c>
      <c r="J159" s="340"/>
      <c r="K159" s="330"/>
      <c r="L159" s="330"/>
      <c r="M159" s="330"/>
      <c r="N159" s="330"/>
      <c r="O159" s="330">
        <v>15288436</v>
      </c>
      <c r="P159" s="330"/>
      <c r="Q159" s="330"/>
      <c r="R159" s="330"/>
      <c r="S159" s="310">
        <f t="shared" si="0"/>
        <v>15288436</v>
      </c>
    </row>
    <row r="160" spans="1:19" s="130" customFormat="1" ht="25.5" customHeight="1">
      <c r="A160" s="334">
        <v>2</v>
      </c>
      <c r="B160" s="334">
        <v>2</v>
      </c>
      <c r="C160" s="334">
        <v>2</v>
      </c>
      <c r="D160" s="334">
        <v>0</v>
      </c>
      <c r="E160" s="334">
        <v>0</v>
      </c>
      <c r="F160" s="334">
        <v>0</v>
      </c>
      <c r="G160" s="334">
        <v>0</v>
      </c>
      <c r="H160" s="334">
        <v>0</v>
      </c>
      <c r="I160" s="341" t="s">
        <v>1587</v>
      </c>
      <c r="J160" s="336"/>
      <c r="K160" s="330"/>
      <c r="L160" s="330"/>
      <c r="M160" s="330"/>
      <c r="N160" s="330"/>
      <c r="O160" s="330"/>
      <c r="P160" s="330"/>
      <c r="Q160" s="330"/>
      <c r="R160" s="330"/>
      <c r="S160" s="310">
        <f t="shared" si="0"/>
        <v>0</v>
      </c>
    </row>
    <row r="161" spans="1:19" s="130" customFormat="1" ht="25.5" customHeight="1">
      <c r="A161" s="334">
        <v>2</v>
      </c>
      <c r="B161" s="334">
        <v>2</v>
      </c>
      <c r="C161" s="334">
        <v>2</v>
      </c>
      <c r="D161" s="334">
        <v>1</v>
      </c>
      <c r="E161" s="334">
        <v>0</v>
      </c>
      <c r="F161" s="334">
        <v>0</v>
      </c>
      <c r="G161" s="334">
        <v>0</v>
      </c>
      <c r="H161" s="334">
        <v>0</v>
      </c>
      <c r="I161" s="341" t="s">
        <v>1588</v>
      </c>
      <c r="J161" s="336">
        <v>7095078</v>
      </c>
      <c r="K161" s="330"/>
      <c r="L161" s="330"/>
      <c r="M161" s="330"/>
      <c r="N161" s="330"/>
      <c r="O161" s="330"/>
      <c r="P161" s="330"/>
      <c r="Q161" s="330"/>
      <c r="R161" s="330"/>
      <c r="S161" s="310">
        <f t="shared" si="0"/>
        <v>7095078</v>
      </c>
    </row>
    <row r="162" spans="1:19" s="130" customFormat="1" ht="25.5" customHeight="1">
      <c r="A162" s="334">
        <v>2</v>
      </c>
      <c r="B162" s="334">
        <v>2</v>
      </c>
      <c r="C162" s="334">
        <v>2</v>
      </c>
      <c r="D162" s="334">
        <v>2</v>
      </c>
      <c r="E162" s="334">
        <v>0</v>
      </c>
      <c r="F162" s="334">
        <v>0</v>
      </c>
      <c r="G162" s="334">
        <v>0</v>
      </c>
      <c r="H162" s="334">
        <v>0</v>
      </c>
      <c r="I162" s="341" t="s">
        <v>1589</v>
      </c>
      <c r="J162" s="336"/>
      <c r="K162" s="330">
        <v>4288133</v>
      </c>
      <c r="L162" s="330"/>
      <c r="M162" s="330"/>
      <c r="N162" s="330"/>
      <c r="O162" s="330"/>
      <c r="P162" s="330"/>
      <c r="Q162" s="330"/>
      <c r="R162" s="330"/>
      <c r="S162" s="310">
        <f t="shared" si="0"/>
        <v>4288133</v>
      </c>
    </row>
    <row r="163" spans="1:19" s="130" customFormat="1" ht="25.5" customHeight="1">
      <c r="A163" s="334">
        <v>2</v>
      </c>
      <c r="B163" s="334">
        <v>2</v>
      </c>
      <c r="C163" s="334">
        <v>2</v>
      </c>
      <c r="D163" s="334">
        <v>3</v>
      </c>
      <c r="E163" s="334">
        <v>0</v>
      </c>
      <c r="F163" s="334">
        <v>0</v>
      </c>
      <c r="G163" s="334">
        <v>0</v>
      </c>
      <c r="H163" s="334">
        <v>0</v>
      </c>
      <c r="I163" s="341" t="s">
        <v>1590</v>
      </c>
      <c r="J163" s="336"/>
      <c r="K163" s="330"/>
      <c r="L163" s="330"/>
      <c r="M163" s="330"/>
      <c r="N163" s="330"/>
      <c r="O163" s="330"/>
      <c r="P163" s="330"/>
      <c r="Q163" s="330"/>
      <c r="R163" s="330"/>
      <c r="S163" s="310">
        <f t="shared" si="0"/>
        <v>0</v>
      </c>
    </row>
    <row r="164" spans="1:19" s="130" customFormat="1" ht="25.5" customHeight="1">
      <c r="A164" s="334">
        <v>2</v>
      </c>
      <c r="B164" s="334">
        <v>2</v>
      </c>
      <c r="C164" s="334">
        <v>2</v>
      </c>
      <c r="D164" s="334">
        <v>4</v>
      </c>
      <c r="E164" s="334">
        <v>0</v>
      </c>
      <c r="F164" s="334">
        <v>0</v>
      </c>
      <c r="G164" s="334">
        <v>0</v>
      </c>
      <c r="H164" s="334">
        <v>0</v>
      </c>
      <c r="I164" s="335" t="s">
        <v>1591</v>
      </c>
      <c r="J164" s="336"/>
      <c r="K164" s="330"/>
      <c r="L164" s="330">
        <v>75499</v>
      </c>
      <c r="M164" s="330"/>
      <c r="N164" s="330"/>
      <c r="O164" s="330"/>
      <c r="P164" s="330"/>
      <c r="Q164" s="330"/>
      <c r="R164" s="330"/>
      <c r="S164" s="310">
        <f t="shared" si="0"/>
        <v>75499</v>
      </c>
    </row>
    <row r="165" spans="1:19" s="130" customFormat="1" ht="25.5" customHeight="1">
      <c r="A165" s="334">
        <v>2</v>
      </c>
      <c r="B165" s="334">
        <v>2</v>
      </c>
      <c r="C165" s="334">
        <v>2</v>
      </c>
      <c r="D165" s="334">
        <v>5</v>
      </c>
      <c r="E165" s="334">
        <v>0</v>
      </c>
      <c r="F165" s="334">
        <v>0</v>
      </c>
      <c r="G165" s="334">
        <v>0</v>
      </c>
      <c r="H165" s="334">
        <v>0</v>
      </c>
      <c r="I165" s="335" t="s">
        <v>1592</v>
      </c>
      <c r="J165" s="336"/>
      <c r="K165" s="330"/>
      <c r="L165" s="330"/>
      <c r="M165" s="330"/>
      <c r="N165" s="330">
        <v>232800</v>
      </c>
      <c r="O165" s="330"/>
      <c r="P165" s="330"/>
      <c r="Q165" s="330"/>
      <c r="R165" s="330"/>
      <c r="S165" s="310">
        <f t="shared" si="0"/>
        <v>232800</v>
      </c>
    </row>
    <row r="166" spans="1:19" s="130" customFormat="1" ht="25.5" customHeight="1">
      <c r="A166" s="334">
        <v>2</v>
      </c>
      <c r="B166" s="334">
        <v>2</v>
      </c>
      <c r="C166" s="334">
        <v>4</v>
      </c>
      <c r="D166" s="334">
        <v>0</v>
      </c>
      <c r="E166" s="334">
        <v>0</v>
      </c>
      <c r="F166" s="334">
        <v>0</v>
      </c>
      <c r="G166" s="334">
        <v>0</v>
      </c>
      <c r="H166" s="334">
        <v>0</v>
      </c>
      <c r="I166" s="335" t="s">
        <v>1593</v>
      </c>
      <c r="J166" s="336"/>
      <c r="K166" s="330"/>
      <c r="L166" s="330"/>
      <c r="M166" s="330"/>
      <c r="N166" s="330"/>
      <c r="O166" s="330"/>
      <c r="P166" s="330"/>
      <c r="Q166" s="330"/>
      <c r="R166" s="330"/>
      <c r="S166" s="310">
        <f t="shared" si="0"/>
        <v>0</v>
      </c>
    </row>
    <row r="167" spans="1:19" s="130" customFormat="1" ht="25.5" customHeight="1">
      <c r="A167" s="334">
        <v>2</v>
      </c>
      <c r="B167" s="334">
        <v>2</v>
      </c>
      <c r="C167" s="334">
        <v>4</v>
      </c>
      <c r="D167" s="334">
        <v>1</v>
      </c>
      <c r="E167" s="334">
        <v>0</v>
      </c>
      <c r="F167" s="334">
        <v>0</v>
      </c>
      <c r="G167" s="334">
        <v>0</v>
      </c>
      <c r="H167" s="334">
        <v>0</v>
      </c>
      <c r="I167" s="335" t="s">
        <v>1594</v>
      </c>
      <c r="J167" s="336">
        <v>1648050</v>
      </c>
      <c r="K167" s="330">
        <v>304000</v>
      </c>
      <c r="L167" s="330"/>
      <c r="M167" s="330"/>
      <c r="N167" s="330"/>
      <c r="O167" s="330"/>
      <c r="P167" s="330"/>
      <c r="Q167" s="330"/>
      <c r="R167" s="330"/>
      <c r="S167" s="310">
        <f t="shared" si="0"/>
        <v>1952050</v>
      </c>
    </row>
    <row r="168" spans="1:19" s="130" customFormat="1" ht="25.5" customHeight="1">
      <c r="A168" s="334">
        <v>2</v>
      </c>
      <c r="B168" s="334">
        <v>2</v>
      </c>
      <c r="C168" s="334">
        <v>4</v>
      </c>
      <c r="D168" s="334">
        <v>2</v>
      </c>
      <c r="E168" s="334">
        <v>0</v>
      </c>
      <c r="F168" s="334">
        <v>0</v>
      </c>
      <c r="G168" s="334">
        <v>0</v>
      </c>
      <c r="H168" s="334">
        <v>0</v>
      </c>
      <c r="I168" s="335" t="s">
        <v>1595</v>
      </c>
      <c r="J168" s="336"/>
      <c r="K168" s="330">
        <v>400000</v>
      </c>
      <c r="L168" s="330"/>
      <c r="M168" s="330"/>
      <c r="N168" s="330"/>
      <c r="O168" s="330"/>
      <c r="P168" s="330"/>
      <c r="Q168" s="330"/>
      <c r="R168" s="330"/>
      <c r="S168" s="310">
        <f t="shared" si="0"/>
        <v>400000</v>
      </c>
    </row>
    <row r="169" spans="1:19" s="130" customFormat="1" ht="25.5" customHeight="1">
      <c r="A169" s="334">
        <v>2</v>
      </c>
      <c r="B169" s="334">
        <v>2</v>
      </c>
      <c r="C169" s="334">
        <v>4</v>
      </c>
      <c r="D169" s="334">
        <v>3</v>
      </c>
      <c r="E169" s="334">
        <v>0</v>
      </c>
      <c r="F169" s="334">
        <v>0</v>
      </c>
      <c r="G169" s="334">
        <v>0</v>
      </c>
      <c r="H169" s="334">
        <v>0</v>
      </c>
      <c r="I169" s="335" t="s">
        <v>1596</v>
      </c>
      <c r="J169" s="336"/>
      <c r="K169" s="330"/>
      <c r="L169" s="330">
        <v>14869022</v>
      </c>
      <c r="M169" s="330"/>
      <c r="N169" s="330"/>
      <c r="O169" s="330"/>
      <c r="P169" s="330"/>
      <c r="Q169" s="330"/>
      <c r="R169" s="330"/>
      <c r="S169" s="310">
        <f t="shared" si="0"/>
        <v>14869022</v>
      </c>
    </row>
    <row r="170" spans="1:19" s="130" customFormat="1" ht="25.5" customHeight="1">
      <c r="A170" s="334">
        <v>2</v>
      </c>
      <c r="B170" s="334">
        <v>2</v>
      </c>
      <c r="C170" s="334">
        <v>4</v>
      </c>
      <c r="D170" s="334">
        <v>4</v>
      </c>
      <c r="E170" s="334">
        <v>0</v>
      </c>
      <c r="F170" s="334">
        <v>0</v>
      </c>
      <c r="G170" s="334">
        <v>0</v>
      </c>
      <c r="H170" s="334">
        <v>0</v>
      </c>
      <c r="I170" s="335" t="s">
        <v>1597</v>
      </c>
      <c r="J170" s="336"/>
      <c r="K170" s="330"/>
      <c r="L170" s="330"/>
      <c r="M170" s="330"/>
      <c r="N170" s="330">
        <v>17000</v>
      </c>
      <c r="O170" s="330"/>
      <c r="P170" s="330"/>
      <c r="Q170" s="330"/>
      <c r="R170" s="330"/>
      <c r="S170" s="310">
        <f t="shared" si="0"/>
        <v>17000</v>
      </c>
    </row>
    <row r="171" spans="1:19" s="130" customFormat="1" ht="25.5" customHeight="1">
      <c r="A171" s="334">
        <v>2</v>
      </c>
      <c r="B171" s="334">
        <v>0</v>
      </c>
      <c r="C171" s="334">
        <v>0</v>
      </c>
      <c r="D171" s="334">
        <v>0</v>
      </c>
      <c r="E171" s="334">
        <v>0</v>
      </c>
      <c r="F171" s="334">
        <v>0</v>
      </c>
      <c r="G171" s="334">
        <v>0</v>
      </c>
      <c r="H171" s="334">
        <v>0</v>
      </c>
      <c r="I171" s="335" t="s">
        <v>1568</v>
      </c>
      <c r="J171" s="336"/>
      <c r="K171" s="330"/>
      <c r="L171" s="330"/>
      <c r="M171" s="330"/>
      <c r="N171" s="330"/>
      <c r="O171" s="330"/>
      <c r="P171" s="330"/>
      <c r="Q171" s="330"/>
      <c r="R171" s="330"/>
      <c r="S171" s="310">
        <f t="shared" si="0"/>
        <v>0</v>
      </c>
    </row>
    <row r="172" spans="1:19" s="130" customFormat="1" ht="25.5" customHeight="1">
      <c r="A172" s="334">
        <v>2</v>
      </c>
      <c r="B172" s="334">
        <v>2</v>
      </c>
      <c r="C172" s="334">
        <v>0</v>
      </c>
      <c r="D172" s="334">
        <v>0</v>
      </c>
      <c r="E172" s="334">
        <v>0</v>
      </c>
      <c r="F172" s="334">
        <v>0</v>
      </c>
      <c r="G172" s="334">
        <v>0</v>
      </c>
      <c r="H172" s="334">
        <v>0</v>
      </c>
      <c r="I172" s="335" t="s">
        <v>1580</v>
      </c>
      <c r="J172" s="336"/>
      <c r="K172" s="330"/>
      <c r="L172" s="330"/>
      <c r="M172" s="330"/>
      <c r="N172" s="330"/>
      <c r="O172" s="330"/>
      <c r="P172" s="330"/>
      <c r="Q172" s="330"/>
      <c r="R172" s="330"/>
      <c r="S172" s="310">
        <f t="shared" si="0"/>
        <v>0</v>
      </c>
    </row>
    <row r="173" spans="1:19" s="130" customFormat="1" ht="25.5" customHeight="1">
      <c r="A173" s="334">
        <v>2</v>
      </c>
      <c r="B173" s="334">
        <v>2</v>
      </c>
      <c r="C173" s="334">
        <v>6</v>
      </c>
      <c r="D173" s="334">
        <v>0</v>
      </c>
      <c r="E173" s="334">
        <v>0</v>
      </c>
      <c r="F173" s="334">
        <v>0</v>
      </c>
      <c r="G173" s="334">
        <v>0</v>
      </c>
      <c r="H173" s="334">
        <v>0</v>
      </c>
      <c r="I173" s="335" t="s">
        <v>1598</v>
      </c>
      <c r="J173" s="336"/>
      <c r="K173" s="330"/>
      <c r="L173" s="330"/>
      <c r="M173" s="330"/>
      <c r="N173" s="330"/>
      <c r="O173" s="330"/>
      <c r="P173" s="330"/>
      <c r="Q173" s="330"/>
      <c r="R173" s="330"/>
      <c r="S173" s="310">
        <f t="shared" si="0"/>
        <v>0</v>
      </c>
    </row>
    <row r="174" spans="1:19" s="130" customFormat="1" ht="25.5" customHeight="1">
      <c r="A174" s="334">
        <v>2</v>
      </c>
      <c r="B174" s="334">
        <v>2</v>
      </c>
      <c r="C174" s="334">
        <v>6</v>
      </c>
      <c r="D174" s="334">
        <v>1</v>
      </c>
      <c r="E174" s="334">
        <v>0</v>
      </c>
      <c r="F174" s="334">
        <v>0</v>
      </c>
      <c r="G174" s="334">
        <v>0</v>
      </c>
      <c r="H174" s="334">
        <v>0</v>
      </c>
      <c r="I174" s="335" t="s">
        <v>1599</v>
      </c>
      <c r="J174" s="336">
        <v>1971871</v>
      </c>
      <c r="K174" s="330">
        <v>344800</v>
      </c>
      <c r="L174" s="330"/>
      <c r="M174" s="330"/>
      <c r="N174" s="330"/>
      <c r="O174" s="330"/>
      <c r="P174" s="330"/>
      <c r="Q174" s="330"/>
      <c r="R174" s="330"/>
      <c r="S174" s="310">
        <f t="shared" si="0"/>
        <v>2316671</v>
      </c>
    </row>
    <row r="175" spans="1:19" s="130" customFormat="1" ht="25.5" customHeight="1">
      <c r="A175" s="334">
        <v>2</v>
      </c>
      <c r="B175" s="334">
        <v>2</v>
      </c>
      <c r="C175" s="334">
        <v>6</v>
      </c>
      <c r="D175" s="334">
        <v>2</v>
      </c>
      <c r="E175" s="334">
        <v>0</v>
      </c>
      <c r="F175" s="334">
        <v>0</v>
      </c>
      <c r="G175" s="334">
        <v>0</v>
      </c>
      <c r="H175" s="334">
        <v>0</v>
      </c>
      <c r="I175" s="335" t="s">
        <v>1600</v>
      </c>
      <c r="J175" s="336"/>
      <c r="K175" s="330"/>
      <c r="L175" s="330">
        <v>35000</v>
      </c>
      <c r="M175" s="330"/>
      <c r="N175" s="330"/>
      <c r="O175" s="330"/>
      <c r="P175" s="330"/>
      <c r="Q175" s="330"/>
      <c r="R175" s="330"/>
      <c r="S175" s="310">
        <f t="shared" si="0"/>
        <v>35000</v>
      </c>
    </row>
    <row r="176" spans="1:19" s="130" customFormat="1" ht="25.5" customHeight="1">
      <c r="A176" s="334">
        <v>2</v>
      </c>
      <c r="B176" s="334">
        <v>2</v>
      </c>
      <c r="C176" s="334">
        <v>6</v>
      </c>
      <c r="D176" s="334">
        <v>3</v>
      </c>
      <c r="E176" s="334">
        <v>0</v>
      </c>
      <c r="F176" s="334">
        <v>0</v>
      </c>
      <c r="G176" s="334">
        <v>0</v>
      </c>
      <c r="H176" s="334">
        <v>0</v>
      </c>
      <c r="I176" s="335" t="s">
        <v>1601</v>
      </c>
      <c r="J176" s="336"/>
      <c r="K176" s="330"/>
      <c r="L176" s="330"/>
      <c r="M176" s="330"/>
      <c r="N176" s="330">
        <v>200</v>
      </c>
      <c r="O176" s="330"/>
      <c r="P176" s="330"/>
      <c r="Q176" s="330"/>
      <c r="R176" s="330"/>
      <c r="S176" s="310">
        <f t="shared" si="0"/>
        <v>200</v>
      </c>
    </row>
    <row r="177" spans="1:19" s="130" customFormat="1" ht="25.5" customHeight="1">
      <c r="A177" s="334">
        <v>2</v>
      </c>
      <c r="B177" s="334">
        <v>2</v>
      </c>
      <c r="C177" s="334">
        <v>6</v>
      </c>
      <c r="D177" s="334">
        <v>10</v>
      </c>
      <c r="E177" s="334">
        <v>0</v>
      </c>
      <c r="F177" s="334">
        <v>0</v>
      </c>
      <c r="G177" s="334">
        <v>0</v>
      </c>
      <c r="H177" s="334">
        <v>0</v>
      </c>
      <c r="I177" s="335" t="s">
        <v>1602</v>
      </c>
      <c r="J177" s="336">
        <v>4362359</v>
      </c>
      <c r="K177" s="330">
        <v>200000</v>
      </c>
      <c r="L177" s="330"/>
      <c r="M177" s="330"/>
      <c r="N177" s="330"/>
      <c r="O177" s="330"/>
      <c r="P177" s="330"/>
      <c r="Q177" s="330"/>
      <c r="R177" s="330"/>
      <c r="S177" s="310">
        <f t="shared" si="0"/>
        <v>4562359</v>
      </c>
    </row>
    <row r="178" spans="1:19" s="130" customFormat="1" ht="25.5" customHeight="1">
      <c r="A178" s="334">
        <v>2</v>
      </c>
      <c r="B178" s="334">
        <v>2</v>
      </c>
      <c r="C178" s="334">
        <v>6</v>
      </c>
      <c r="D178" s="334">
        <v>11</v>
      </c>
      <c r="E178" s="334">
        <v>0</v>
      </c>
      <c r="F178" s="334">
        <v>0</v>
      </c>
      <c r="G178" s="334">
        <v>0</v>
      </c>
      <c r="H178" s="334">
        <v>0</v>
      </c>
      <c r="I178" s="335" t="s">
        <v>1603</v>
      </c>
      <c r="J178" s="336"/>
      <c r="K178" s="330">
        <v>100190</v>
      </c>
      <c r="L178" s="330"/>
      <c r="M178" s="330"/>
      <c r="N178" s="330"/>
      <c r="O178" s="330"/>
      <c r="P178" s="330"/>
      <c r="Q178" s="330"/>
      <c r="R178" s="330"/>
      <c r="S178" s="310">
        <f t="shared" si="0"/>
        <v>100190</v>
      </c>
    </row>
    <row r="179" spans="1:19" s="130" customFormat="1" ht="25.5" customHeight="1">
      <c r="A179" s="334">
        <v>2</v>
      </c>
      <c r="B179" s="334">
        <v>2</v>
      </c>
      <c r="C179" s="334">
        <v>6</v>
      </c>
      <c r="D179" s="334">
        <v>12</v>
      </c>
      <c r="E179" s="334">
        <v>0</v>
      </c>
      <c r="F179" s="334">
        <v>0</v>
      </c>
      <c r="G179" s="334">
        <v>0</v>
      </c>
      <c r="H179" s="334">
        <v>0</v>
      </c>
      <c r="I179" s="335" t="s">
        <v>1604</v>
      </c>
      <c r="J179" s="336"/>
      <c r="K179" s="330"/>
      <c r="L179" s="330">
        <v>5000</v>
      </c>
      <c r="M179" s="330"/>
      <c r="N179" s="330"/>
      <c r="O179" s="330"/>
      <c r="P179" s="330"/>
      <c r="Q179" s="330"/>
      <c r="R179" s="330"/>
      <c r="S179" s="310">
        <f t="shared" si="0"/>
        <v>5000</v>
      </c>
    </row>
    <row r="180" spans="1:19" s="130" customFormat="1" ht="25.5" customHeight="1">
      <c r="A180" s="334">
        <v>2</v>
      </c>
      <c r="B180" s="334">
        <v>2</v>
      </c>
      <c r="C180" s="334">
        <v>6</v>
      </c>
      <c r="D180" s="334">
        <v>13</v>
      </c>
      <c r="E180" s="334">
        <v>0</v>
      </c>
      <c r="F180" s="334">
        <v>0</v>
      </c>
      <c r="G180" s="334">
        <v>0</v>
      </c>
      <c r="H180" s="334">
        <v>0</v>
      </c>
      <c r="I180" s="335" t="s">
        <v>1605</v>
      </c>
      <c r="J180" s="336"/>
      <c r="K180" s="330"/>
      <c r="L180" s="330"/>
      <c r="M180" s="330"/>
      <c r="N180" s="330">
        <f>73848</f>
        <v>73848</v>
      </c>
      <c r="O180" s="330"/>
      <c r="P180" s="330"/>
      <c r="Q180" s="330"/>
      <c r="R180" s="330"/>
      <c r="S180" s="310">
        <f t="shared" si="0"/>
        <v>73848</v>
      </c>
    </row>
    <row r="181" spans="1:19" s="130" customFormat="1" ht="25.5" customHeight="1">
      <c r="A181" s="334">
        <v>2</v>
      </c>
      <c r="B181" s="334">
        <v>2</v>
      </c>
      <c r="C181" s="334">
        <v>6</v>
      </c>
      <c r="D181" s="334">
        <v>15</v>
      </c>
      <c r="E181" s="334">
        <v>0</v>
      </c>
      <c r="F181" s="334">
        <v>0</v>
      </c>
      <c r="G181" s="334">
        <v>0</v>
      </c>
      <c r="H181" s="334">
        <v>0</v>
      </c>
      <c r="I181" s="335" t="s">
        <v>1606</v>
      </c>
      <c r="J181" s="336">
        <v>2095458</v>
      </c>
      <c r="K181" s="330">
        <v>248000</v>
      </c>
      <c r="L181" s="330"/>
      <c r="M181" s="330"/>
      <c r="N181" s="330"/>
      <c r="O181" s="330"/>
      <c r="P181" s="330"/>
      <c r="Q181" s="330"/>
      <c r="R181" s="330"/>
      <c r="S181" s="310">
        <f t="shared" si="0"/>
        <v>2343458</v>
      </c>
    </row>
    <row r="182" spans="1:19" s="130" customFormat="1" ht="25.5" customHeight="1">
      <c r="A182" s="334">
        <v>2</v>
      </c>
      <c r="B182" s="334">
        <v>2</v>
      </c>
      <c r="C182" s="334">
        <v>6</v>
      </c>
      <c r="D182" s="334">
        <v>16</v>
      </c>
      <c r="E182" s="334">
        <v>0</v>
      </c>
      <c r="F182" s="334">
        <v>0</v>
      </c>
      <c r="G182" s="334">
        <v>0</v>
      </c>
      <c r="H182" s="334">
        <v>0</v>
      </c>
      <c r="I182" s="335" t="s">
        <v>1607</v>
      </c>
      <c r="J182" s="336"/>
      <c r="K182" s="330"/>
      <c r="L182" s="330">
        <v>7500</v>
      </c>
      <c r="M182" s="330"/>
      <c r="N182" s="330"/>
      <c r="O182" s="330"/>
      <c r="P182" s="330"/>
      <c r="Q182" s="330"/>
      <c r="R182" s="330"/>
      <c r="S182" s="310">
        <f t="shared" si="0"/>
        <v>7500</v>
      </c>
    </row>
    <row r="183" spans="1:19" s="130" customFormat="1" ht="25.5" customHeight="1">
      <c r="A183" s="334">
        <v>2</v>
      </c>
      <c r="B183" s="334">
        <v>2</v>
      </c>
      <c r="C183" s="334">
        <v>3</v>
      </c>
      <c r="D183" s="334">
        <v>17</v>
      </c>
      <c r="E183" s="334">
        <v>0</v>
      </c>
      <c r="F183" s="334">
        <v>0</v>
      </c>
      <c r="G183" s="334">
        <v>0</v>
      </c>
      <c r="H183" s="334">
        <v>0</v>
      </c>
      <c r="I183" s="335" t="s">
        <v>1608</v>
      </c>
      <c r="J183" s="336"/>
      <c r="K183" s="330"/>
      <c r="L183" s="330"/>
      <c r="M183" s="330"/>
      <c r="N183" s="330">
        <v>2000</v>
      </c>
      <c r="O183" s="330"/>
      <c r="P183" s="330"/>
      <c r="Q183" s="330"/>
      <c r="R183" s="330"/>
      <c r="S183" s="310">
        <f t="shared" si="0"/>
        <v>2000</v>
      </c>
    </row>
    <row r="184" spans="1:19" s="130" customFormat="1" ht="25.5" customHeight="1">
      <c r="A184" s="334">
        <v>2</v>
      </c>
      <c r="B184" s="334">
        <v>2</v>
      </c>
      <c r="C184" s="334">
        <v>6</v>
      </c>
      <c r="D184" s="334">
        <v>18</v>
      </c>
      <c r="E184" s="334">
        <v>0</v>
      </c>
      <c r="F184" s="334">
        <v>0</v>
      </c>
      <c r="G184" s="334">
        <v>0</v>
      </c>
      <c r="H184" s="334">
        <v>0</v>
      </c>
      <c r="I184" s="335" t="s">
        <v>1609</v>
      </c>
      <c r="J184" s="337">
        <v>1488545</v>
      </c>
      <c r="K184" s="330">
        <v>10000</v>
      </c>
      <c r="L184" s="330"/>
      <c r="M184" s="330"/>
      <c r="N184" s="330"/>
      <c r="O184" s="330"/>
      <c r="P184" s="330"/>
      <c r="Q184" s="330"/>
      <c r="R184" s="330"/>
      <c r="S184" s="310">
        <f t="shared" si="0"/>
        <v>1498545</v>
      </c>
    </row>
    <row r="185" spans="1:19" s="130" customFormat="1" ht="25.5" customHeight="1">
      <c r="A185" s="334">
        <v>2</v>
      </c>
      <c r="B185" s="334">
        <v>2</v>
      </c>
      <c r="C185" s="334">
        <v>6</v>
      </c>
      <c r="D185" s="334">
        <v>19</v>
      </c>
      <c r="E185" s="334">
        <v>0</v>
      </c>
      <c r="F185" s="334">
        <v>0</v>
      </c>
      <c r="G185" s="334">
        <v>0</v>
      </c>
      <c r="H185" s="334">
        <v>0</v>
      </c>
      <c r="I185" s="335" t="s">
        <v>1610</v>
      </c>
      <c r="J185" s="337"/>
      <c r="K185" s="330">
        <v>219800</v>
      </c>
      <c r="L185" s="330"/>
      <c r="M185" s="330"/>
      <c r="N185" s="330"/>
      <c r="O185" s="330"/>
      <c r="P185" s="330"/>
      <c r="Q185" s="330"/>
      <c r="R185" s="330"/>
      <c r="S185" s="310">
        <f t="shared" si="0"/>
        <v>219800</v>
      </c>
    </row>
    <row r="186" spans="1:19" s="130" customFormat="1" ht="25.5" customHeight="1">
      <c r="A186" s="334">
        <v>2</v>
      </c>
      <c r="B186" s="334">
        <v>2</v>
      </c>
      <c r="C186" s="334">
        <v>6</v>
      </c>
      <c r="D186" s="334">
        <v>20</v>
      </c>
      <c r="E186" s="334">
        <v>0</v>
      </c>
      <c r="F186" s="334">
        <v>0</v>
      </c>
      <c r="G186" s="334">
        <v>0</v>
      </c>
      <c r="H186" s="334">
        <v>0</v>
      </c>
      <c r="I186" s="335" t="s">
        <v>1611</v>
      </c>
      <c r="J186" s="337"/>
      <c r="K186" s="330"/>
      <c r="L186" s="330">
        <v>2000</v>
      </c>
      <c r="M186" s="330"/>
      <c r="N186" s="330"/>
      <c r="O186" s="330"/>
      <c r="P186" s="330"/>
      <c r="Q186" s="330"/>
      <c r="R186" s="330"/>
      <c r="S186" s="310">
        <f t="shared" si="0"/>
        <v>2000</v>
      </c>
    </row>
    <row r="187" spans="1:19" s="130" customFormat="1" ht="25.5" customHeight="1">
      <c r="A187" s="334">
        <v>2</v>
      </c>
      <c r="B187" s="334">
        <v>2</v>
      </c>
      <c r="C187" s="334">
        <v>6</v>
      </c>
      <c r="D187" s="334">
        <v>21</v>
      </c>
      <c r="E187" s="334">
        <v>0</v>
      </c>
      <c r="F187" s="334">
        <v>0</v>
      </c>
      <c r="G187" s="334">
        <v>0</v>
      </c>
      <c r="H187" s="334">
        <v>0</v>
      </c>
      <c r="I187" s="335" t="s">
        <v>1612</v>
      </c>
      <c r="J187" s="337"/>
      <c r="K187" s="330"/>
      <c r="L187" s="330"/>
      <c r="M187" s="330"/>
      <c r="N187" s="330">
        <v>5100</v>
      </c>
      <c r="O187" s="330"/>
      <c r="P187" s="330"/>
      <c r="Q187" s="330"/>
      <c r="R187" s="330"/>
      <c r="S187" s="310">
        <f t="shared" si="0"/>
        <v>5100</v>
      </c>
    </row>
    <row r="188" spans="1:19" s="130" customFormat="1" ht="25.5" customHeight="1">
      <c r="A188" s="334">
        <v>2</v>
      </c>
      <c r="B188" s="334">
        <v>2</v>
      </c>
      <c r="C188" s="334">
        <v>6</v>
      </c>
      <c r="D188" s="334">
        <v>22</v>
      </c>
      <c r="E188" s="334">
        <v>0</v>
      </c>
      <c r="F188" s="334">
        <v>0</v>
      </c>
      <c r="G188" s="334">
        <v>0</v>
      </c>
      <c r="H188" s="334">
        <v>0</v>
      </c>
      <c r="I188" s="335" t="s">
        <v>1613</v>
      </c>
      <c r="J188" s="336">
        <v>1293150</v>
      </c>
      <c r="K188" s="330">
        <v>37540</v>
      </c>
      <c r="L188" s="330"/>
      <c r="M188" s="330"/>
      <c r="N188" s="330"/>
      <c r="O188" s="330"/>
      <c r="P188" s="330"/>
      <c r="Q188" s="330"/>
      <c r="R188" s="330"/>
      <c r="S188" s="310">
        <f t="shared" si="0"/>
        <v>1330690</v>
      </c>
    </row>
    <row r="189" spans="1:19" s="130" customFormat="1" ht="25.5" customHeight="1">
      <c r="A189" s="334"/>
      <c r="B189" s="334"/>
      <c r="C189" s="334"/>
      <c r="D189" s="334"/>
      <c r="E189" s="334"/>
      <c r="F189" s="334"/>
      <c r="G189" s="334"/>
      <c r="H189" s="334"/>
      <c r="I189" s="335" t="s">
        <v>1614</v>
      </c>
      <c r="J189" s="336"/>
      <c r="K189" s="330">
        <v>100000</v>
      </c>
      <c r="L189" s="330"/>
      <c r="M189" s="330" t="s">
        <v>1615</v>
      </c>
      <c r="N189" s="330"/>
      <c r="O189" s="330"/>
      <c r="P189" s="330"/>
      <c r="Q189" s="330"/>
      <c r="R189" s="330"/>
      <c r="S189" s="310">
        <f t="shared" si="0"/>
        <v>100000</v>
      </c>
    </row>
    <row r="190" spans="1:19" s="130" customFormat="1" ht="25.5" customHeight="1">
      <c r="A190" s="334">
        <v>2</v>
      </c>
      <c r="B190" s="334">
        <v>2</v>
      </c>
      <c r="C190" s="334">
        <v>6</v>
      </c>
      <c r="D190" s="334">
        <v>23</v>
      </c>
      <c r="E190" s="334">
        <v>0</v>
      </c>
      <c r="F190" s="334">
        <v>0</v>
      </c>
      <c r="G190" s="334">
        <v>0</v>
      </c>
      <c r="H190" s="334">
        <v>0</v>
      </c>
      <c r="I190" s="335" t="s">
        <v>1616</v>
      </c>
      <c r="J190" s="336"/>
      <c r="K190" s="330"/>
      <c r="L190" s="330">
        <v>28600</v>
      </c>
      <c r="M190" s="330"/>
      <c r="N190" s="330"/>
      <c r="O190" s="330"/>
      <c r="P190" s="330"/>
      <c r="Q190" s="330"/>
      <c r="R190" s="330"/>
      <c r="S190" s="310">
        <f t="shared" si="0"/>
        <v>28600</v>
      </c>
    </row>
    <row r="191" spans="1:19" s="130" customFormat="1" ht="25.5" customHeight="1">
      <c r="A191" s="334">
        <v>2</v>
      </c>
      <c r="B191" s="334">
        <v>2</v>
      </c>
      <c r="C191" s="334">
        <v>6</v>
      </c>
      <c r="D191" s="334">
        <v>23</v>
      </c>
      <c r="E191" s="334">
        <v>0</v>
      </c>
      <c r="F191" s="334">
        <v>0</v>
      </c>
      <c r="G191" s="334">
        <v>0</v>
      </c>
      <c r="H191" s="334">
        <v>0</v>
      </c>
      <c r="I191" s="335" t="s">
        <v>1617</v>
      </c>
      <c r="J191" s="336"/>
      <c r="K191" s="330"/>
      <c r="L191" s="330"/>
      <c r="M191" s="330"/>
      <c r="N191" s="330">
        <v>27500</v>
      </c>
      <c r="O191" s="330"/>
      <c r="P191" s="330"/>
      <c r="Q191" s="330"/>
      <c r="R191" s="330"/>
      <c r="S191" s="310">
        <f t="shared" si="0"/>
        <v>27500</v>
      </c>
    </row>
    <row r="192" spans="1:19" s="130" customFormat="1" ht="25.5" customHeight="1">
      <c r="A192" s="334">
        <v>2</v>
      </c>
      <c r="B192" s="334">
        <v>2</v>
      </c>
      <c r="C192" s="334">
        <v>6</v>
      </c>
      <c r="D192" s="334">
        <v>24</v>
      </c>
      <c r="E192" s="334">
        <v>0</v>
      </c>
      <c r="F192" s="334">
        <v>0</v>
      </c>
      <c r="G192" s="334">
        <v>0</v>
      </c>
      <c r="H192" s="334">
        <v>0</v>
      </c>
      <c r="I192" s="335" t="s">
        <v>1618</v>
      </c>
      <c r="J192" s="336">
        <v>1098320</v>
      </c>
      <c r="K192" s="330">
        <v>35000</v>
      </c>
      <c r="L192" s="330"/>
      <c r="M192" s="330"/>
      <c r="N192" s="330"/>
      <c r="O192" s="330"/>
      <c r="P192" s="330"/>
      <c r="Q192" s="330"/>
      <c r="R192" s="330"/>
      <c r="S192" s="310">
        <f t="shared" si="0"/>
        <v>1133320</v>
      </c>
    </row>
    <row r="193" spans="1:19" s="130" customFormat="1" ht="25.5" customHeight="1">
      <c r="A193" s="334">
        <v>2</v>
      </c>
      <c r="B193" s="334">
        <v>2</v>
      </c>
      <c r="C193" s="334">
        <v>6</v>
      </c>
      <c r="D193" s="334">
        <v>25</v>
      </c>
      <c r="E193" s="334">
        <v>0</v>
      </c>
      <c r="F193" s="334">
        <v>0</v>
      </c>
      <c r="G193" s="334">
        <v>0</v>
      </c>
      <c r="H193" s="334">
        <v>0</v>
      </c>
      <c r="I193" s="335" t="s">
        <v>1619</v>
      </c>
      <c r="J193" s="336"/>
      <c r="K193" s="330"/>
      <c r="L193" s="330">
        <v>6213</v>
      </c>
      <c r="M193" s="330"/>
      <c r="N193" s="330"/>
      <c r="O193" s="330"/>
      <c r="P193" s="330"/>
      <c r="Q193" s="330"/>
      <c r="R193" s="330"/>
      <c r="S193" s="310">
        <f t="shared" si="0"/>
        <v>6213</v>
      </c>
    </row>
    <row r="194" spans="1:19" s="130" customFormat="1" ht="25.5" customHeight="1">
      <c r="A194" s="334">
        <v>2</v>
      </c>
      <c r="B194" s="334">
        <v>3</v>
      </c>
      <c r="C194" s="334">
        <v>1</v>
      </c>
      <c r="D194" s="334">
        <v>0</v>
      </c>
      <c r="E194" s="334">
        <v>0</v>
      </c>
      <c r="F194" s="334">
        <v>0</v>
      </c>
      <c r="G194" s="334">
        <v>0</v>
      </c>
      <c r="H194" s="334">
        <v>0</v>
      </c>
      <c r="I194" s="335" t="s">
        <v>1620</v>
      </c>
      <c r="J194" s="336"/>
      <c r="K194" s="330"/>
      <c r="L194" s="330"/>
      <c r="M194" s="330"/>
      <c r="N194" s="330"/>
      <c r="O194" s="330"/>
      <c r="P194" s="330"/>
      <c r="Q194" s="330"/>
      <c r="R194" s="330"/>
      <c r="S194" s="310">
        <f t="shared" si="0"/>
        <v>0</v>
      </c>
    </row>
    <row r="195" spans="1:19" s="130" customFormat="1" ht="25.5" customHeight="1">
      <c r="A195" s="334">
        <v>2</v>
      </c>
      <c r="B195" s="334">
        <v>3</v>
      </c>
      <c r="C195" s="334">
        <v>1</v>
      </c>
      <c r="D195" s="334">
        <v>1</v>
      </c>
      <c r="E195" s="334">
        <v>0</v>
      </c>
      <c r="F195" s="334">
        <v>0</v>
      </c>
      <c r="G195" s="334">
        <v>0</v>
      </c>
      <c r="H195" s="334">
        <v>0</v>
      </c>
      <c r="I195" s="335" t="s">
        <v>1621</v>
      </c>
      <c r="J195" s="331">
        <v>2692237</v>
      </c>
      <c r="K195" s="330">
        <v>110638</v>
      </c>
      <c r="L195" s="330"/>
      <c r="M195" s="330"/>
      <c r="N195" s="330"/>
      <c r="O195" s="330"/>
      <c r="P195" s="330"/>
      <c r="Q195" s="330"/>
      <c r="R195" s="330"/>
      <c r="S195" s="310">
        <f t="shared" si="0"/>
        <v>2802875</v>
      </c>
    </row>
    <row r="196" spans="1:19" s="130" customFormat="1" ht="25.5" customHeight="1">
      <c r="A196" s="334">
        <v>2</v>
      </c>
      <c r="B196" s="334">
        <v>3</v>
      </c>
      <c r="C196" s="334">
        <v>1</v>
      </c>
      <c r="D196" s="334">
        <v>2</v>
      </c>
      <c r="E196" s="334">
        <v>0</v>
      </c>
      <c r="F196" s="334">
        <v>0</v>
      </c>
      <c r="G196" s="334">
        <v>0</v>
      </c>
      <c r="H196" s="334">
        <v>0</v>
      </c>
      <c r="I196" s="335" t="s">
        <v>1622</v>
      </c>
      <c r="J196" s="331"/>
      <c r="K196" s="330">
        <v>40000</v>
      </c>
      <c r="L196" s="330"/>
      <c r="M196" s="330"/>
      <c r="N196" s="330"/>
      <c r="O196" s="330"/>
      <c r="P196" s="330"/>
      <c r="Q196" s="330"/>
      <c r="R196" s="330"/>
      <c r="S196" s="310">
        <f t="shared" si="0"/>
        <v>40000</v>
      </c>
    </row>
    <row r="197" spans="1:19" s="130" customFormat="1" ht="25.5" customHeight="1">
      <c r="A197" s="334">
        <v>2</v>
      </c>
      <c r="B197" s="334">
        <v>3</v>
      </c>
      <c r="C197" s="334">
        <v>1</v>
      </c>
      <c r="D197" s="334">
        <v>3</v>
      </c>
      <c r="E197" s="334">
        <v>0</v>
      </c>
      <c r="F197" s="334">
        <v>0</v>
      </c>
      <c r="G197" s="334">
        <v>0</v>
      </c>
      <c r="H197" s="334">
        <v>0</v>
      </c>
      <c r="I197" s="335" t="s">
        <v>1623</v>
      </c>
      <c r="J197" s="336"/>
      <c r="K197" s="330">
        <v>118481</v>
      </c>
      <c r="L197" s="330"/>
      <c r="M197" s="330"/>
      <c r="N197" s="330"/>
      <c r="O197" s="330"/>
      <c r="P197" s="330"/>
      <c r="Q197" s="330"/>
      <c r="R197" s="330"/>
      <c r="S197" s="310">
        <f t="shared" si="0"/>
        <v>118481</v>
      </c>
    </row>
    <row r="198" spans="1:19" s="130" customFormat="1" ht="25.5" customHeight="1">
      <c r="A198" s="334">
        <v>2</v>
      </c>
      <c r="B198" s="334">
        <v>3</v>
      </c>
      <c r="C198" s="334">
        <v>1</v>
      </c>
      <c r="D198" s="334">
        <v>4</v>
      </c>
      <c r="E198" s="334">
        <v>0</v>
      </c>
      <c r="F198" s="334">
        <v>0</v>
      </c>
      <c r="G198" s="334">
        <v>0</v>
      </c>
      <c r="H198" s="334">
        <v>0</v>
      </c>
      <c r="I198" s="335" t="s">
        <v>1624</v>
      </c>
      <c r="J198" s="336"/>
      <c r="K198" s="330">
        <v>6100</v>
      </c>
      <c r="L198" s="330"/>
      <c r="M198" s="330"/>
      <c r="N198" s="330"/>
      <c r="O198" s="330"/>
      <c r="P198" s="330"/>
      <c r="Q198" s="330"/>
      <c r="R198" s="330"/>
      <c r="S198" s="310">
        <f t="shared" si="0"/>
        <v>6100</v>
      </c>
    </row>
    <row r="199" spans="1:19" s="130" customFormat="1" ht="25.5" customHeight="1">
      <c r="A199" s="334">
        <v>2</v>
      </c>
      <c r="B199" s="334">
        <v>3</v>
      </c>
      <c r="C199" s="334">
        <v>1</v>
      </c>
      <c r="D199" s="334">
        <v>5</v>
      </c>
      <c r="E199" s="334">
        <v>0</v>
      </c>
      <c r="F199" s="334">
        <v>0</v>
      </c>
      <c r="G199" s="334">
        <v>0</v>
      </c>
      <c r="H199" s="334">
        <v>0</v>
      </c>
      <c r="I199" s="335" t="s">
        <v>1625</v>
      </c>
      <c r="J199" s="336"/>
      <c r="K199" s="330"/>
      <c r="L199" s="330">
        <v>37000</v>
      </c>
      <c r="M199" s="330"/>
      <c r="N199" s="330"/>
      <c r="O199" s="330"/>
      <c r="P199" s="330"/>
      <c r="Q199" s="330"/>
      <c r="R199" s="330"/>
      <c r="S199" s="310">
        <f t="shared" si="0"/>
        <v>37000</v>
      </c>
    </row>
    <row r="200" spans="1:19" s="130" customFormat="1" ht="25.5" customHeight="1">
      <c r="A200" s="334">
        <v>2</v>
      </c>
      <c r="B200" s="334">
        <v>3</v>
      </c>
      <c r="C200" s="334">
        <v>1</v>
      </c>
      <c r="D200" s="334">
        <v>6</v>
      </c>
      <c r="E200" s="334">
        <v>0</v>
      </c>
      <c r="F200" s="334">
        <v>0</v>
      </c>
      <c r="G200" s="334">
        <v>0</v>
      </c>
      <c r="H200" s="334">
        <v>0</v>
      </c>
      <c r="I200" s="335" t="s">
        <v>1626</v>
      </c>
      <c r="J200" s="336"/>
      <c r="K200" s="330"/>
      <c r="L200" s="330"/>
      <c r="M200" s="330">
        <v>96000</v>
      </c>
      <c r="N200" s="330"/>
      <c r="O200" s="330"/>
      <c r="P200" s="330"/>
      <c r="Q200" s="330"/>
      <c r="R200" s="330"/>
      <c r="S200" s="310">
        <f t="shared" si="0"/>
        <v>96000</v>
      </c>
    </row>
    <row r="201" spans="1:19" s="130" customFormat="1" ht="25.5" customHeight="1">
      <c r="A201" s="334">
        <v>2</v>
      </c>
      <c r="B201" s="334">
        <v>3</v>
      </c>
      <c r="C201" s="334">
        <v>1</v>
      </c>
      <c r="D201" s="334">
        <v>7</v>
      </c>
      <c r="E201" s="334">
        <v>0</v>
      </c>
      <c r="F201" s="334">
        <v>0</v>
      </c>
      <c r="G201" s="334">
        <v>0</v>
      </c>
      <c r="H201" s="334">
        <v>0</v>
      </c>
      <c r="I201" s="335" t="s">
        <v>1627</v>
      </c>
      <c r="J201" s="336"/>
      <c r="K201" s="330"/>
      <c r="L201" s="330"/>
      <c r="M201" s="330"/>
      <c r="N201" s="330">
        <v>10500</v>
      </c>
      <c r="O201" s="330"/>
      <c r="P201" s="330"/>
      <c r="Q201" s="330"/>
      <c r="R201" s="330"/>
      <c r="S201" s="310">
        <f t="shared" si="0"/>
        <v>10500</v>
      </c>
    </row>
    <row r="202" spans="1:19" s="130" customFormat="1" ht="25.5" customHeight="1">
      <c r="A202" s="334">
        <v>2</v>
      </c>
      <c r="B202" s="334">
        <v>0</v>
      </c>
      <c r="C202" s="334">
        <v>0</v>
      </c>
      <c r="D202" s="334">
        <v>0</v>
      </c>
      <c r="E202" s="334">
        <v>0</v>
      </c>
      <c r="F202" s="334">
        <v>0</v>
      </c>
      <c r="G202" s="334">
        <v>0</v>
      </c>
      <c r="H202" s="334">
        <v>0</v>
      </c>
      <c r="I202" s="335" t="s">
        <v>1568</v>
      </c>
      <c r="J202" s="336"/>
      <c r="K202" s="330"/>
      <c r="L202" s="330"/>
      <c r="M202" s="330"/>
      <c r="N202" s="330"/>
      <c r="O202" s="330"/>
      <c r="P202" s="330"/>
      <c r="Q202" s="330"/>
      <c r="R202" s="330"/>
      <c r="S202" s="310">
        <f t="shared" si="0"/>
        <v>0</v>
      </c>
    </row>
    <row r="203" spans="1:19" s="130" customFormat="1" ht="25.5" customHeight="1">
      <c r="A203" s="334">
        <v>2</v>
      </c>
      <c r="B203" s="334">
        <v>4</v>
      </c>
      <c r="C203" s="334">
        <v>0</v>
      </c>
      <c r="D203" s="334">
        <v>0</v>
      </c>
      <c r="E203" s="334">
        <v>0</v>
      </c>
      <c r="F203" s="334">
        <v>0</v>
      </c>
      <c r="G203" s="334">
        <v>0</v>
      </c>
      <c r="H203" s="334">
        <v>0</v>
      </c>
      <c r="I203" s="335" t="s">
        <v>485</v>
      </c>
      <c r="J203" s="336"/>
      <c r="K203" s="330"/>
      <c r="L203" s="330"/>
      <c r="M203" s="330"/>
      <c r="N203" s="330"/>
      <c r="O203" s="330"/>
      <c r="P203" s="330"/>
      <c r="Q203" s="330"/>
      <c r="R203" s="330"/>
      <c r="S203" s="310">
        <f t="shared" si="0"/>
        <v>0</v>
      </c>
    </row>
    <row r="204" spans="1:19" s="130" customFormat="1" ht="25.5" customHeight="1">
      <c r="A204" s="334">
        <v>2</v>
      </c>
      <c r="B204" s="334">
        <v>4</v>
      </c>
      <c r="C204" s="334">
        <v>1</v>
      </c>
      <c r="D204" s="334">
        <v>0</v>
      </c>
      <c r="E204" s="334">
        <v>0</v>
      </c>
      <c r="F204" s="334">
        <v>0</v>
      </c>
      <c r="G204" s="334">
        <v>0</v>
      </c>
      <c r="H204" s="334">
        <v>0</v>
      </c>
      <c r="I204" s="335" t="s">
        <v>1628</v>
      </c>
      <c r="J204" s="336"/>
      <c r="K204" s="330"/>
      <c r="L204" s="330"/>
      <c r="M204" s="330"/>
      <c r="N204" s="330"/>
      <c r="O204" s="330"/>
      <c r="P204" s="330"/>
      <c r="Q204" s="330"/>
      <c r="R204" s="330"/>
      <c r="S204" s="310">
        <f t="shared" si="0"/>
        <v>0</v>
      </c>
    </row>
    <row r="205" spans="1:19" s="130" customFormat="1" ht="25.5" customHeight="1">
      <c r="A205" s="334">
        <v>2</v>
      </c>
      <c r="B205" s="334">
        <v>4</v>
      </c>
      <c r="C205" s="334">
        <v>1</v>
      </c>
      <c r="D205" s="334">
        <v>1</v>
      </c>
      <c r="E205" s="334">
        <v>0</v>
      </c>
      <c r="F205" s="334">
        <v>0</v>
      </c>
      <c r="G205" s="334">
        <v>0</v>
      </c>
      <c r="H205" s="334">
        <v>0</v>
      </c>
      <c r="I205" s="335" t="s">
        <v>1629</v>
      </c>
      <c r="J205" s="336">
        <v>3385931</v>
      </c>
      <c r="K205" s="330">
        <v>106500</v>
      </c>
      <c r="L205" s="330"/>
      <c r="M205" s="330"/>
      <c r="N205" s="330"/>
      <c r="O205" s="330"/>
      <c r="P205" s="330"/>
      <c r="Q205" s="330"/>
      <c r="R205" s="330"/>
      <c r="S205" s="310">
        <f t="shared" si="0"/>
        <v>3492431</v>
      </c>
    </row>
    <row r="206" spans="1:19" s="130" customFormat="1" ht="25.5" customHeight="1">
      <c r="A206" s="334">
        <v>2</v>
      </c>
      <c r="B206" s="334">
        <v>4</v>
      </c>
      <c r="C206" s="334">
        <v>1</v>
      </c>
      <c r="D206" s="334">
        <v>2</v>
      </c>
      <c r="E206" s="334">
        <v>0</v>
      </c>
      <c r="F206" s="334">
        <v>0</v>
      </c>
      <c r="G206" s="334">
        <v>0</v>
      </c>
      <c r="H206" s="334">
        <v>0</v>
      </c>
      <c r="I206" s="335" t="s">
        <v>1630</v>
      </c>
      <c r="J206" s="336"/>
      <c r="K206" s="330">
        <v>233209</v>
      </c>
      <c r="L206" s="330">
        <v>7000</v>
      </c>
      <c r="M206" s="330"/>
      <c r="N206" s="330"/>
      <c r="O206" s="330"/>
      <c r="P206" s="330"/>
      <c r="Q206" s="330"/>
      <c r="R206" s="330"/>
      <c r="S206" s="310">
        <f t="shared" si="0"/>
        <v>240209</v>
      </c>
    </row>
    <row r="207" spans="1:19" s="130" customFormat="1" ht="25.5" customHeight="1">
      <c r="A207" s="334">
        <v>2</v>
      </c>
      <c r="B207" s="334">
        <v>4</v>
      </c>
      <c r="C207" s="334">
        <v>1</v>
      </c>
      <c r="D207" s="334">
        <v>3</v>
      </c>
      <c r="E207" s="334">
        <v>0</v>
      </c>
      <c r="F207" s="334">
        <v>0</v>
      </c>
      <c r="G207" s="334">
        <v>0</v>
      </c>
      <c r="H207" s="334">
        <v>0</v>
      </c>
      <c r="I207" s="335" t="s">
        <v>1631</v>
      </c>
      <c r="J207" s="336"/>
      <c r="K207" s="330"/>
      <c r="L207" s="330"/>
      <c r="M207" s="330">
        <v>220776</v>
      </c>
      <c r="N207" s="330"/>
      <c r="O207" s="330"/>
      <c r="P207" s="330"/>
      <c r="Q207" s="330"/>
      <c r="R207" s="330"/>
      <c r="S207" s="310">
        <f t="shared" si="0"/>
        <v>220776</v>
      </c>
    </row>
    <row r="208" spans="1:19" s="130" customFormat="1" ht="25.5" customHeight="1">
      <c r="A208" s="334">
        <v>2</v>
      </c>
      <c r="B208" s="334">
        <v>0</v>
      </c>
      <c r="C208" s="334">
        <v>0</v>
      </c>
      <c r="D208" s="334">
        <v>0</v>
      </c>
      <c r="E208" s="334">
        <v>0</v>
      </c>
      <c r="F208" s="334">
        <v>0</v>
      </c>
      <c r="G208" s="334">
        <v>0</v>
      </c>
      <c r="H208" s="334">
        <v>0</v>
      </c>
      <c r="I208" s="335" t="s">
        <v>1568</v>
      </c>
      <c r="J208" s="336"/>
      <c r="K208" s="330"/>
      <c r="L208" s="330"/>
      <c r="M208" s="330"/>
      <c r="N208" s="330"/>
      <c r="O208" s="330"/>
      <c r="P208" s="330"/>
      <c r="Q208" s="330"/>
      <c r="R208" s="330"/>
      <c r="S208" s="310">
        <f t="shared" si="0"/>
        <v>0</v>
      </c>
    </row>
    <row r="209" spans="1:19" s="130" customFormat="1" ht="25.5" customHeight="1">
      <c r="A209" s="334">
        <v>2</v>
      </c>
      <c r="B209" s="334">
        <v>4</v>
      </c>
      <c r="C209" s="334">
        <v>0</v>
      </c>
      <c r="D209" s="334">
        <v>0</v>
      </c>
      <c r="E209" s="334">
        <v>0</v>
      </c>
      <c r="F209" s="334">
        <v>0</v>
      </c>
      <c r="G209" s="334">
        <v>0</v>
      </c>
      <c r="H209" s="334">
        <v>0</v>
      </c>
      <c r="I209" s="335" t="s">
        <v>485</v>
      </c>
      <c r="J209" s="336"/>
      <c r="K209" s="330"/>
      <c r="L209" s="330"/>
      <c r="M209" s="330"/>
      <c r="N209" s="330"/>
      <c r="O209" s="330"/>
      <c r="P209" s="330"/>
      <c r="Q209" s="330"/>
      <c r="R209" s="330"/>
      <c r="S209" s="310">
        <f t="shared" si="0"/>
        <v>0</v>
      </c>
    </row>
    <row r="210" spans="1:19" s="130" customFormat="1" ht="25.5" customHeight="1">
      <c r="A210" s="334">
        <v>2</v>
      </c>
      <c r="B210" s="334">
        <v>4</v>
      </c>
      <c r="C210" s="334">
        <v>2</v>
      </c>
      <c r="D210" s="334">
        <v>0</v>
      </c>
      <c r="E210" s="334">
        <v>0</v>
      </c>
      <c r="F210" s="334">
        <v>0</v>
      </c>
      <c r="G210" s="334">
        <v>0</v>
      </c>
      <c r="H210" s="334">
        <v>0</v>
      </c>
      <c r="I210" s="335" t="s">
        <v>1632</v>
      </c>
      <c r="J210" s="336"/>
      <c r="K210" s="330"/>
      <c r="L210" s="330"/>
      <c r="M210" s="330"/>
      <c r="N210" s="330"/>
      <c r="O210" s="330"/>
      <c r="P210" s="330"/>
      <c r="Q210" s="330"/>
      <c r="R210" s="330"/>
      <c r="S210" s="310">
        <f t="shared" si="0"/>
        <v>0</v>
      </c>
    </row>
    <row r="211" spans="1:19" s="130" customFormat="1" ht="25.5" customHeight="1">
      <c r="A211" s="334">
        <v>2</v>
      </c>
      <c r="B211" s="334">
        <v>4</v>
      </c>
      <c r="C211" s="334">
        <v>2</v>
      </c>
      <c r="D211" s="334">
        <v>1</v>
      </c>
      <c r="E211" s="334">
        <v>0</v>
      </c>
      <c r="F211" s="334">
        <v>0</v>
      </c>
      <c r="G211" s="334">
        <v>0</v>
      </c>
      <c r="H211" s="334">
        <v>0</v>
      </c>
      <c r="I211" s="335" t="s">
        <v>1633</v>
      </c>
      <c r="J211" s="336"/>
      <c r="K211" s="330">
        <v>84166</v>
      </c>
      <c r="L211" s="330"/>
      <c r="M211" s="330"/>
      <c r="N211" s="330"/>
      <c r="O211" s="330"/>
      <c r="P211" s="330"/>
      <c r="Q211" s="330"/>
      <c r="R211" s="330"/>
      <c r="S211" s="310">
        <f t="shared" si="0"/>
        <v>84166</v>
      </c>
    </row>
    <row r="212" spans="1:19" s="130" customFormat="1" ht="25.5" customHeight="1">
      <c r="A212" s="334">
        <v>2</v>
      </c>
      <c r="B212" s="334">
        <v>4</v>
      </c>
      <c r="C212" s="334">
        <v>2</v>
      </c>
      <c r="D212" s="334">
        <v>2</v>
      </c>
      <c r="E212" s="334">
        <v>0</v>
      </c>
      <c r="F212" s="334">
        <v>0</v>
      </c>
      <c r="G212" s="334">
        <v>0</v>
      </c>
      <c r="H212" s="334">
        <v>0</v>
      </c>
      <c r="I212" s="335" t="s">
        <v>1634</v>
      </c>
      <c r="J212" s="336">
        <v>2789632</v>
      </c>
      <c r="K212" s="330"/>
      <c r="L212" s="330">
        <f>200000</f>
        <v>200000</v>
      </c>
      <c r="M212" s="330"/>
      <c r="N212" s="330"/>
      <c r="O212" s="330"/>
      <c r="P212" s="330"/>
      <c r="Q212" s="330"/>
      <c r="R212" s="330"/>
      <c r="S212" s="310">
        <f t="shared" si="0"/>
        <v>2989632</v>
      </c>
    </row>
    <row r="213" spans="1:19" s="130" customFormat="1" ht="25.5" customHeight="1">
      <c r="A213" s="334">
        <v>2</v>
      </c>
      <c r="B213" s="334">
        <v>4</v>
      </c>
      <c r="C213" s="334">
        <v>2</v>
      </c>
      <c r="D213" s="334">
        <v>3</v>
      </c>
      <c r="E213" s="334">
        <v>0</v>
      </c>
      <c r="F213" s="334">
        <v>0</v>
      </c>
      <c r="G213" s="334">
        <v>0</v>
      </c>
      <c r="H213" s="334">
        <v>0</v>
      </c>
      <c r="I213" s="335" t="s">
        <v>1635</v>
      </c>
      <c r="J213" s="336"/>
      <c r="K213" s="330"/>
      <c r="L213" s="330">
        <v>134000</v>
      </c>
      <c r="M213" s="330"/>
      <c r="N213" s="330"/>
      <c r="O213" s="330"/>
      <c r="P213" s="330"/>
      <c r="Q213" s="330"/>
      <c r="R213" s="330"/>
      <c r="S213" s="310">
        <f t="shared" si="0"/>
        <v>134000</v>
      </c>
    </row>
    <row r="214" spans="1:19" s="130" customFormat="1" ht="25.5" customHeight="1">
      <c r="A214" s="334">
        <v>2</v>
      </c>
      <c r="B214" s="334">
        <v>4</v>
      </c>
      <c r="C214" s="334">
        <v>2</v>
      </c>
      <c r="D214" s="334">
        <v>4</v>
      </c>
      <c r="E214" s="334">
        <v>0</v>
      </c>
      <c r="F214" s="334">
        <v>0</v>
      </c>
      <c r="G214" s="334">
        <v>0</v>
      </c>
      <c r="H214" s="334">
        <v>0</v>
      </c>
      <c r="I214" s="335" t="s">
        <v>1636</v>
      </c>
      <c r="J214" s="336"/>
      <c r="K214" s="330"/>
      <c r="L214" s="330"/>
      <c r="M214" s="330"/>
      <c r="N214" s="330">
        <v>100000</v>
      </c>
      <c r="O214" s="330"/>
      <c r="P214" s="330"/>
      <c r="Q214" s="330"/>
      <c r="R214" s="330"/>
      <c r="S214" s="310">
        <f t="shared" si="0"/>
        <v>100000</v>
      </c>
    </row>
    <row r="215" spans="1:19" s="130" customFormat="1" ht="25.5" customHeight="1">
      <c r="A215" s="334">
        <v>2</v>
      </c>
      <c r="B215" s="334">
        <v>0</v>
      </c>
      <c r="C215" s="334">
        <v>0</v>
      </c>
      <c r="D215" s="334">
        <v>0</v>
      </c>
      <c r="E215" s="334">
        <v>0</v>
      </c>
      <c r="F215" s="334">
        <v>0</v>
      </c>
      <c r="G215" s="334">
        <v>0</v>
      </c>
      <c r="H215" s="334">
        <v>0</v>
      </c>
      <c r="I215" s="335" t="s">
        <v>1568</v>
      </c>
      <c r="J215" s="336"/>
      <c r="K215" s="330"/>
      <c r="L215" s="330"/>
      <c r="M215" s="330"/>
      <c r="N215" s="330"/>
      <c r="O215" s="330"/>
      <c r="P215" s="330"/>
      <c r="Q215" s="330"/>
      <c r="R215" s="330"/>
      <c r="S215" s="310">
        <f t="shared" si="0"/>
        <v>0</v>
      </c>
    </row>
    <row r="216" spans="1:19" s="130" customFormat="1" ht="25.5" customHeight="1">
      <c r="A216" s="334">
        <v>2</v>
      </c>
      <c r="B216" s="334">
        <v>5</v>
      </c>
      <c r="C216" s="334">
        <v>0</v>
      </c>
      <c r="D216" s="334">
        <v>0</v>
      </c>
      <c r="E216" s="334">
        <v>0</v>
      </c>
      <c r="F216" s="334">
        <v>0</v>
      </c>
      <c r="G216" s="334">
        <v>0</v>
      </c>
      <c r="H216" s="334">
        <v>0</v>
      </c>
      <c r="I216" s="335" t="s">
        <v>1637</v>
      </c>
      <c r="J216" s="336"/>
      <c r="K216" s="330"/>
      <c r="L216" s="330"/>
      <c r="M216" s="330"/>
      <c r="N216" s="330"/>
      <c r="O216" s="330"/>
      <c r="P216" s="330"/>
      <c r="Q216" s="330"/>
      <c r="R216" s="330"/>
      <c r="S216" s="310">
        <f t="shared" si="0"/>
        <v>0</v>
      </c>
    </row>
    <row r="217" spans="1:19" s="130" customFormat="1" ht="25.5" customHeight="1">
      <c r="A217" s="334">
        <v>2</v>
      </c>
      <c r="B217" s="334">
        <v>5</v>
      </c>
      <c r="C217" s="334">
        <v>6</v>
      </c>
      <c r="D217" s="334">
        <v>0</v>
      </c>
      <c r="E217" s="334">
        <v>0</v>
      </c>
      <c r="F217" s="334">
        <v>0</v>
      </c>
      <c r="G217" s="334">
        <v>0</v>
      </c>
      <c r="H217" s="334">
        <v>0</v>
      </c>
      <c r="I217" s="335" t="s">
        <v>738</v>
      </c>
      <c r="J217" s="336"/>
      <c r="K217" s="330"/>
      <c r="L217" s="330"/>
      <c r="M217" s="330"/>
      <c r="N217" s="330"/>
      <c r="O217" s="330"/>
      <c r="P217" s="330"/>
      <c r="Q217" s="330"/>
      <c r="R217" s="330"/>
      <c r="S217" s="310">
        <f t="shared" si="0"/>
        <v>0</v>
      </c>
    </row>
    <row r="218" spans="1:19" s="130" customFormat="1" ht="25.5" customHeight="1">
      <c r="A218" s="334">
        <v>2</v>
      </c>
      <c r="B218" s="334">
        <v>5</v>
      </c>
      <c r="C218" s="334">
        <v>6</v>
      </c>
      <c r="D218" s="334">
        <v>1</v>
      </c>
      <c r="E218" s="334">
        <v>0</v>
      </c>
      <c r="F218" s="334">
        <v>0</v>
      </c>
      <c r="G218" s="334">
        <v>0</v>
      </c>
      <c r="H218" s="334">
        <v>0</v>
      </c>
      <c r="I218" s="335" t="s">
        <v>1638</v>
      </c>
      <c r="J218" s="336">
        <v>1391589</v>
      </c>
      <c r="K218" s="330">
        <v>76800</v>
      </c>
      <c r="L218" s="330"/>
      <c r="M218" s="330"/>
      <c r="N218" s="330"/>
      <c r="O218" s="330"/>
      <c r="P218" s="330"/>
      <c r="Q218" s="330"/>
      <c r="R218" s="330"/>
      <c r="S218" s="310">
        <f t="shared" si="0"/>
        <v>1468389</v>
      </c>
    </row>
    <row r="219" spans="1:19" s="130" customFormat="1" ht="25.5" customHeight="1">
      <c r="A219" s="334">
        <v>2</v>
      </c>
      <c r="B219" s="334">
        <v>5</v>
      </c>
      <c r="C219" s="334">
        <v>6</v>
      </c>
      <c r="D219" s="334">
        <v>2</v>
      </c>
      <c r="E219" s="334">
        <v>0</v>
      </c>
      <c r="F219" s="334">
        <v>0</v>
      </c>
      <c r="G219" s="334">
        <v>0</v>
      </c>
      <c r="H219" s="334">
        <v>0</v>
      </c>
      <c r="I219" s="335" t="s">
        <v>1639</v>
      </c>
      <c r="J219" s="336"/>
      <c r="K219" s="330"/>
      <c r="L219" s="330">
        <v>320714</v>
      </c>
      <c r="M219" s="330"/>
      <c r="N219" s="330"/>
      <c r="O219" s="330"/>
      <c r="P219" s="330"/>
      <c r="Q219" s="330"/>
      <c r="R219" s="330"/>
      <c r="S219" s="310">
        <f t="shared" si="0"/>
        <v>320714</v>
      </c>
    </row>
    <row r="220" spans="1:19" s="130" customFormat="1" ht="25.5" customHeight="1">
      <c r="A220" s="334">
        <v>2</v>
      </c>
      <c r="B220" s="334">
        <v>5</v>
      </c>
      <c r="C220" s="334">
        <v>6</v>
      </c>
      <c r="D220" s="334">
        <v>3</v>
      </c>
      <c r="E220" s="334">
        <v>0</v>
      </c>
      <c r="F220" s="334">
        <v>0</v>
      </c>
      <c r="G220" s="334">
        <v>0</v>
      </c>
      <c r="H220" s="334">
        <v>0</v>
      </c>
      <c r="I220" s="335" t="s">
        <v>1640</v>
      </c>
      <c r="J220" s="336"/>
      <c r="K220" s="330"/>
      <c r="L220" s="330"/>
      <c r="M220" s="330">
        <v>910144</v>
      </c>
      <c r="N220" s="330"/>
      <c r="O220" s="330"/>
      <c r="P220" s="330"/>
      <c r="Q220" s="330"/>
      <c r="R220" s="330"/>
      <c r="S220" s="310">
        <f t="shared" si="0"/>
        <v>910144</v>
      </c>
    </row>
    <row r="221" spans="1:19" s="130" customFormat="1" ht="25.5" customHeight="1">
      <c r="A221" s="334">
        <v>2</v>
      </c>
      <c r="B221" s="334">
        <v>5</v>
      </c>
      <c r="C221" s="334">
        <v>6</v>
      </c>
      <c r="D221" s="334">
        <v>4</v>
      </c>
      <c r="E221" s="334">
        <v>0</v>
      </c>
      <c r="F221" s="334">
        <v>0</v>
      </c>
      <c r="G221" s="334">
        <v>0</v>
      </c>
      <c r="H221" s="334">
        <v>0</v>
      </c>
      <c r="I221" s="335" t="s">
        <v>1641</v>
      </c>
      <c r="J221" s="336"/>
      <c r="K221" s="330"/>
      <c r="L221" s="330"/>
      <c r="M221" s="330"/>
      <c r="N221" s="330">
        <v>17600</v>
      </c>
      <c r="O221" s="330"/>
      <c r="P221" s="330"/>
      <c r="Q221" s="330"/>
      <c r="R221" s="330"/>
      <c r="S221" s="310">
        <f t="shared" si="0"/>
        <v>17600</v>
      </c>
    </row>
    <row r="222" spans="1:19" s="130" customFormat="1" ht="25.5" customHeight="1">
      <c r="A222" s="334">
        <v>2</v>
      </c>
      <c r="B222" s="334">
        <v>0</v>
      </c>
      <c r="C222" s="334">
        <v>0</v>
      </c>
      <c r="D222" s="334">
        <v>0</v>
      </c>
      <c r="E222" s="334">
        <v>0</v>
      </c>
      <c r="F222" s="334">
        <v>0</v>
      </c>
      <c r="G222" s="334">
        <v>0</v>
      </c>
      <c r="H222" s="334">
        <v>0</v>
      </c>
      <c r="I222" s="335" t="s">
        <v>1568</v>
      </c>
      <c r="J222" s="336"/>
      <c r="K222" s="330"/>
      <c r="L222" s="330"/>
      <c r="M222" s="330"/>
      <c r="N222" s="330"/>
      <c r="O222" s="330"/>
      <c r="P222" s="330"/>
      <c r="Q222" s="330"/>
      <c r="R222" s="330"/>
      <c r="S222" s="310">
        <f t="shared" si="0"/>
        <v>0</v>
      </c>
    </row>
    <row r="223" spans="1:19" s="130" customFormat="1" ht="25.5" customHeight="1">
      <c r="A223" s="334">
        <v>2</v>
      </c>
      <c r="B223" s="334">
        <v>7</v>
      </c>
      <c r="C223" s="334">
        <v>0</v>
      </c>
      <c r="D223" s="334">
        <v>0</v>
      </c>
      <c r="E223" s="334">
        <v>0</v>
      </c>
      <c r="F223" s="334">
        <v>0</v>
      </c>
      <c r="G223" s="334">
        <v>0</v>
      </c>
      <c r="H223" s="334">
        <v>0</v>
      </c>
      <c r="I223" s="335" t="s">
        <v>1642</v>
      </c>
      <c r="J223" s="336"/>
      <c r="K223" s="330"/>
      <c r="L223" s="330"/>
      <c r="M223" s="330"/>
      <c r="N223" s="330"/>
      <c r="O223" s="330"/>
      <c r="P223" s="330"/>
      <c r="Q223" s="330"/>
      <c r="R223" s="330"/>
      <c r="S223" s="310">
        <f t="shared" si="0"/>
        <v>0</v>
      </c>
    </row>
    <row r="224" spans="1:19" s="130" customFormat="1" ht="25.5" customHeight="1">
      <c r="A224" s="334">
        <v>2</v>
      </c>
      <c r="B224" s="334">
        <v>7</v>
      </c>
      <c r="C224" s="334">
        <v>1</v>
      </c>
      <c r="D224" s="334">
        <v>0</v>
      </c>
      <c r="E224" s="334">
        <v>0</v>
      </c>
      <c r="F224" s="334">
        <v>0</v>
      </c>
      <c r="G224" s="334">
        <v>0</v>
      </c>
      <c r="H224" s="334">
        <v>0</v>
      </c>
      <c r="I224" s="335" t="s">
        <v>1643</v>
      </c>
      <c r="J224" s="336"/>
      <c r="K224" s="330"/>
      <c r="L224" s="330"/>
      <c r="M224" s="330"/>
      <c r="N224" s="330"/>
      <c r="O224" s="330"/>
      <c r="P224" s="330"/>
      <c r="Q224" s="330"/>
      <c r="R224" s="330"/>
      <c r="S224" s="310">
        <f t="shared" si="0"/>
        <v>0</v>
      </c>
    </row>
    <row r="225" spans="1:19" s="130" customFormat="1" ht="25.5" customHeight="1">
      <c r="A225" s="334">
        <v>2</v>
      </c>
      <c r="B225" s="334">
        <v>7</v>
      </c>
      <c r="C225" s="334">
        <v>1</v>
      </c>
      <c r="D225" s="334">
        <v>1</v>
      </c>
      <c r="E225" s="334">
        <v>0</v>
      </c>
      <c r="F225" s="334">
        <v>0</v>
      </c>
      <c r="G225" s="334">
        <v>0</v>
      </c>
      <c r="H225" s="334">
        <v>0</v>
      </c>
      <c r="I225" s="335" t="s">
        <v>1644</v>
      </c>
      <c r="J225" s="331">
        <v>1327260</v>
      </c>
      <c r="K225" s="330">
        <v>57030</v>
      </c>
      <c r="L225" s="330"/>
      <c r="M225" s="330"/>
      <c r="N225" s="330"/>
      <c r="O225" s="330"/>
      <c r="P225" s="330"/>
      <c r="Q225" s="330"/>
      <c r="R225" s="330"/>
      <c r="S225" s="310">
        <f t="shared" si="0"/>
        <v>1384290</v>
      </c>
    </row>
    <row r="226" spans="1:19" s="130" customFormat="1" ht="25.5" customHeight="1">
      <c r="A226" s="334">
        <v>2</v>
      </c>
      <c r="B226" s="334">
        <v>7</v>
      </c>
      <c r="C226" s="334">
        <v>1</v>
      </c>
      <c r="D226" s="334">
        <v>2</v>
      </c>
      <c r="E226" s="334">
        <v>0</v>
      </c>
      <c r="F226" s="334">
        <v>0</v>
      </c>
      <c r="G226" s="334">
        <v>0</v>
      </c>
      <c r="H226" s="334">
        <v>0</v>
      </c>
      <c r="I226" s="335" t="s">
        <v>1645</v>
      </c>
      <c r="J226" s="331"/>
      <c r="K226" s="330"/>
      <c r="L226" s="330">
        <v>72400</v>
      </c>
      <c r="M226" s="330"/>
      <c r="N226" s="330"/>
      <c r="O226" s="330"/>
      <c r="P226" s="330"/>
      <c r="Q226" s="330"/>
      <c r="R226" s="330"/>
      <c r="S226" s="310">
        <f t="shared" si="0"/>
        <v>72400</v>
      </c>
    </row>
    <row r="227" spans="1:19" s="130" customFormat="1" ht="25.5" customHeight="1">
      <c r="A227" s="334">
        <v>2</v>
      </c>
      <c r="B227" s="334">
        <v>7</v>
      </c>
      <c r="C227" s="334">
        <v>1</v>
      </c>
      <c r="D227" s="334">
        <v>3</v>
      </c>
      <c r="E227" s="334">
        <v>0</v>
      </c>
      <c r="F227" s="334">
        <v>0</v>
      </c>
      <c r="G227" s="334">
        <v>0</v>
      </c>
      <c r="H227" s="334">
        <v>0</v>
      </c>
      <c r="I227" s="335" t="s">
        <v>1646</v>
      </c>
      <c r="J227" s="331">
        <v>1476184</v>
      </c>
      <c r="K227" s="330">
        <v>137900</v>
      </c>
      <c r="L227" s="330"/>
      <c r="M227" s="330"/>
      <c r="N227" s="330"/>
      <c r="O227" s="330"/>
      <c r="P227" s="330"/>
      <c r="Q227" s="330"/>
      <c r="R227" s="330"/>
      <c r="S227" s="310">
        <f t="shared" si="0"/>
        <v>1614084</v>
      </c>
    </row>
    <row r="228" spans="1:19" s="130" customFormat="1" ht="25.5" customHeight="1">
      <c r="A228" s="334">
        <v>2</v>
      </c>
      <c r="B228" s="334">
        <v>7</v>
      </c>
      <c r="C228" s="334">
        <v>1</v>
      </c>
      <c r="D228" s="334">
        <v>4</v>
      </c>
      <c r="E228" s="334">
        <v>0</v>
      </c>
      <c r="F228" s="334">
        <v>0</v>
      </c>
      <c r="G228" s="334">
        <v>0</v>
      </c>
      <c r="H228" s="334">
        <v>0</v>
      </c>
      <c r="I228" s="335" t="s">
        <v>1647</v>
      </c>
      <c r="J228" s="331"/>
      <c r="K228" s="330"/>
      <c r="L228" s="330">
        <v>7500</v>
      </c>
      <c r="M228" s="330"/>
      <c r="N228" s="330"/>
      <c r="O228" s="330"/>
      <c r="P228" s="330"/>
      <c r="Q228" s="330"/>
      <c r="R228" s="330"/>
      <c r="S228" s="310">
        <f t="shared" si="0"/>
        <v>7500</v>
      </c>
    </row>
    <row r="229" spans="1:19" s="130" customFormat="1" ht="25.5" customHeight="1">
      <c r="A229" s="334">
        <v>2</v>
      </c>
      <c r="B229" s="334">
        <v>7</v>
      </c>
      <c r="C229" s="334">
        <v>1</v>
      </c>
      <c r="D229" s="334">
        <v>5</v>
      </c>
      <c r="E229" s="334">
        <v>0</v>
      </c>
      <c r="F229" s="334">
        <v>0</v>
      </c>
      <c r="G229" s="334">
        <v>0</v>
      </c>
      <c r="H229" s="334">
        <v>0</v>
      </c>
      <c r="I229" s="335" t="s">
        <v>1648</v>
      </c>
      <c r="J229" s="331"/>
      <c r="K229" s="330"/>
      <c r="L229" s="330"/>
      <c r="M229" s="330">
        <v>30000</v>
      </c>
      <c r="N229" s="330"/>
      <c r="O229" s="330"/>
      <c r="P229" s="330"/>
      <c r="Q229" s="330"/>
      <c r="R229" s="330"/>
      <c r="S229" s="310">
        <f t="shared" si="0"/>
        <v>30000</v>
      </c>
    </row>
    <row r="230" spans="1:19" s="130" customFormat="1" ht="25.5" customHeight="1">
      <c r="A230" s="334">
        <v>2</v>
      </c>
      <c r="B230" s="334">
        <v>7</v>
      </c>
      <c r="C230" s="334">
        <v>1</v>
      </c>
      <c r="D230" s="334">
        <v>6</v>
      </c>
      <c r="E230" s="334">
        <v>0</v>
      </c>
      <c r="F230" s="334">
        <v>0</v>
      </c>
      <c r="G230" s="334">
        <v>0</v>
      </c>
      <c r="H230" s="334">
        <v>0</v>
      </c>
      <c r="I230" s="335" t="s">
        <v>1649</v>
      </c>
      <c r="J230" s="331"/>
      <c r="K230" s="330"/>
      <c r="L230" s="330"/>
      <c r="M230" s="330"/>
      <c r="N230" s="330">
        <v>10000</v>
      </c>
      <c r="O230" s="330"/>
      <c r="P230" s="330"/>
      <c r="Q230" s="330"/>
      <c r="R230" s="330"/>
      <c r="S230" s="310">
        <f t="shared" si="0"/>
        <v>10000</v>
      </c>
    </row>
    <row r="231" spans="1:19" s="130" customFormat="1" ht="25.5" customHeight="1">
      <c r="A231" s="334">
        <v>2</v>
      </c>
      <c r="B231" s="334">
        <v>7</v>
      </c>
      <c r="C231" s="334">
        <v>1</v>
      </c>
      <c r="D231" s="334">
        <v>7</v>
      </c>
      <c r="E231" s="334">
        <v>0</v>
      </c>
      <c r="F231" s="334">
        <v>0</v>
      </c>
      <c r="G231" s="334">
        <v>0</v>
      </c>
      <c r="H231" s="334">
        <v>0</v>
      </c>
      <c r="I231" s="335" t="s">
        <v>1650</v>
      </c>
      <c r="J231" s="331"/>
      <c r="K231" s="330"/>
      <c r="L231" s="330"/>
      <c r="M231" s="330">
        <f>2000000+1022415</f>
        <v>3022415</v>
      </c>
      <c r="N231" s="330"/>
      <c r="O231" s="330"/>
      <c r="P231" s="330"/>
      <c r="Q231" s="330"/>
      <c r="R231" s="330"/>
      <c r="S231" s="310">
        <f t="shared" ref="S231:S258" si="1">SUM(J231:R231)</f>
        <v>3022415</v>
      </c>
    </row>
    <row r="232" spans="1:19" s="130" customFormat="1" ht="25.5" customHeight="1">
      <c r="A232" s="334">
        <v>2</v>
      </c>
      <c r="B232" s="334">
        <v>7</v>
      </c>
      <c r="C232" s="334">
        <v>1</v>
      </c>
      <c r="D232" s="334">
        <v>8</v>
      </c>
      <c r="E232" s="334">
        <v>0</v>
      </c>
      <c r="F232" s="334">
        <v>0</v>
      </c>
      <c r="G232" s="334">
        <v>0</v>
      </c>
      <c r="H232" s="334">
        <v>0</v>
      </c>
      <c r="I232" s="335" t="s">
        <v>1651</v>
      </c>
      <c r="J232" s="331"/>
      <c r="K232" s="330"/>
      <c r="L232" s="330"/>
      <c r="M232" s="330">
        <v>2000000</v>
      </c>
      <c r="N232" s="330"/>
      <c r="O232" s="330"/>
      <c r="P232" s="330"/>
      <c r="Q232" s="330"/>
      <c r="R232" s="330"/>
      <c r="S232" s="310">
        <f t="shared" si="1"/>
        <v>2000000</v>
      </c>
    </row>
    <row r="233" spans="1:19" s="130" customFormat="1" ht="25.5" customHeight="1">
      <c r="A233" s="334">
        <v>2</v>
      </c>
      <c r="B233" s="334">
        <v>7</v>
      </c>
      <c r="C233" s="334">
        <v>1</v>
      </c>
      <c r="D233" s="334">
        <v>9</v>
      </c>
      <c r="E233" s="334">
        <v>0</v>
      </c>
      <c r="F233" s="334">
        <v>0</v>
      </c>
      <c r="G233" s="334">
        <v>0</v>
      </c>
      <c r="H233" s="334">
        <v>0</v>
      </c>
      <c r="I233" s="335" t="s">
        <v>1652</v>
      </c>
      <c r="J233" s="331"/>
      <c r="K233" s="330"/>
      <c r="L233" s="330"/>
      <c r="M233" s="330">
        <v>4000000</v>
      </c>
      <c r="N233" s="330"/>
      <c r="O233" s="330"/>
      <c r="P233" s="330"/>
      <c r="Q233" s="330"/>
      <c r="R233" s="330"/>
      <c r="S233" s="310">
        <f t="shared" si="1"/>
        <v>4000000</v>
      </c>
    </row>
    <row r="234" spans="1:19" s="130" customFormat="1" ht="25.5" customHeight="1">
      <c r="A234" s="334">
        <v>2</v>
      </c>
      <c r="B234" s="334">
        <v>7</v>
      </c>
      <c r="C234" s="334">
        <v>1</v>
      </c>
      <c r="D234" s="334">
        <v>10</v>
      </c>
      <c r="E234" s="334">
        <v>0</v>
      </c>
      <c r="F234" s="334">
        <v>0</v>
      </c>
      <c r="G234" s="334">
        <v>0</v>
      </c>
      <c r="H234" s="334">
        <v>0</v>
      </c>
      <c r="I234" s="335" t="s">
        <v>1653</v>
      </c>
      <c r="J234" s="331"/>
      <c r="K234" s="330"/>
      <c r="L234" s="330"/>
      <c r="M234" s="330">
        <v>1512985</v>
      </c>
      <c r="N234" s="330"/>
      <c r="O234" s="330"/>
      <c r="P234" s="330"/>
      <c r="Q234" s="330"/>
      <c r="R234" s="330"/>
      <c r="S234" s="310">
        <f t="shared" si="1"/>
        <v>1512985</v>
      </c>
    </row>
    <row r="235" spans="1:19" s="130" customFormat="1" ht="25.5" customHeight="1">
      <c r="A235" s="334">
        <v>2</v>
      </c>
      <c r="B235" s="334">
        <v>7</v>
      </c>
      <c r="C235" s="334">
        <v>1</v>
      </c>
      <c r="D235" s="334">
        <v>11</v>
      </c>
      <c r="E235" s="334">
        <v>0</v>
      </c>
      <c r="F235" s="334">
        <v>0</v>
      </c>
      <c r="G235" s="334">
        <v>0</v>
      </c>
      <c r="H235" s="334">
        <v>0</v>
      </c>
      <c r="I235" s="335" t="s">
        <v>1654</v>
      </c>
      <c r="J235" s="331"/>
      <c r="K235" s="330"/>
      <c r="L235" s="330"/>
      <c r="M235" s="330">
        <v>804332</v>
      </c>
      <c r="N235" s="330"/>
      <c r="O235" s="330"/>
      <c r="P235" s="330"/>
      <c r="Q235" s="330"/>
      <c r="R235" s="330"/>
      <c r="S235" s="310">
        <f t="shared" si="1"/>
        <v>804332</v>
      </c>
    </row>
    <row r="236" spans="1:19" s="130" customFormat="1" ht="25.5" customHeight="1">
      <c r="A236" s="334">
        <v>2</v>
      </c>
      <c r="B236" s="334">
        <v>7</v>
      </c>
      <c r="C236" s="334">
        <v>1</v>
      </c>
      <c r="D236" s="334">
        <v>12</v>
      </c>
      <c r="E236" s="334">
        <v>0</v>
      </c>
      <c r="F236" s="334">
        <v>0</v>
      </c>
      <c r="G236" s="334">
        <v>0</v>
      </c>
      <c r="H236" s="334">
        <v>0</v>
      </c>
      <c r="I236" s="335" t="s">
        <v>1655</v>
      </c>
      <c r="J236" s="331"/>
      <c r="K236" s="330"/>
      <c r="L236" s="330"/>
      <c r="M236" s="330">
        <v>173775</v>
      </c>
      <c r="N236" s="330"/>
      <c r="O236" s="330"/>
      <c r="P236" s="330"/>
      <c r="Q236" s="330"/>
      <c r="R236" s="330"/>
      <c r="S236" s="310">
        <f t="shared" si="1"/>
        <v>173775</v>
      </c>
    </row>
    <row r="237" spans="1:19" s="130" customFormat="1" ht="25.5" customHeight="1">
      <c r="A237" s="334">
        <v>2</v>
      </c>
      <c r="B237" s="334">
        <v>7</v>
      </c>
      <c r="C237" s="334">
        <v>1</v>
      </c>
      <c r="D237" s="334">
        <v>13</v>
      </c>
      <c r="E237" s="334">
        <v>0</v>
      </c>
      <c r="F237" s="334">
        <v>0</v>
      </c>
      <c r="G237" s="334">
        <v>0</v>
      </c>
      <c r="H237" s="334">
        <v>0</v>
      </c>
      <c r="I237" s="342" t="s">
        <v>1656</v>
      </c>
      <c r="J237" s="331"/>
      <c r="K237" s="330"/>
      <c r="L237" s="330"/>
      <c r="M237" s="330">
        <v>50000</v>
      </c>
      <c r="N237" s="330"/>
      <c r="O237" s="330"/>
      <c r="P237" s="330"/>
      <c r="Q237" s="330"/>
      <c r="R237" s="330"/>
      <c r="S237" s="310">
        <f t="shared" si="1"/>
        <v>50000</v>
      </c>
    </row>
    <row r="238" spans="1:19" s="130" customFormat="1" ht="25.5" customHeight="1">
      <c r="A238" s="334">
        <v>2</v>
      </c>
      <c r="B238" s="334">
        <v>7</v>
      </c>
      <c r="C238" s="334">
        <v>1</v>
      </c>
      <c r="D238" s="334">
        <v>14</v>
      </c>
      <c r="E238" s="334">
        <v>0</v>
      </c>
      <c r="F238" s="334">
        <v>0</v>
      </c>
      <c r="G238" s="334">
        <v>0</v>
      </c>
      <c r="H238" s="334">
        <v>0</v>
      </c>
      <c r="I238" s="343" t="s">
        <v>1657</v>
      </c>
      <c r="J238" s="331"/>
      <c r="K238" s="330"/>
      <c r="L238" s="330"/>
      <c r="M238" s="330">
        <v>53000</v>
      </c>
      <c r="N238" s="330"/>
      <c r="O238" s="330"/>
      <c r="P238" s="330"/>
      <c r="Q238" s="330"/>
      <c r="R238" s="330"/>
      <c r="S238" s="310">
        <f t="shared" si="1"/>
        <v>53000</v>
      </c>
    </row>
    <row r="239" spans="1:19" s="130" customFormat="1" ht="25.5" customHeight="1">
      <c r="A239" s="334">
        <v>2</v>
      </c>
      <c r="B239" s="334">
        <v>7</v>
      </c>
      <c r="C239" s="334">
        <v>1</v>
      </c>
      <c r="D239" s="334">
        <v>15</v>
      </c>
      <c r="E239" s="334">
        <v>0</v>
      </c>
      <c r="F239" s="334">
        <v>0</v>
      </c>
      <c r="G239" s="334">
        <v>0</v>
      </c>
      <c r="H239" s="334">
        <v>0</v>
      </c>
      <c r="I239" s="335" t="s">
        <v>1658</v>
      </c>
      <c r="J239" s="331"/>
      <c r="K239" s="330"/>
      <c r="L239" s="330"/>
      <c r="M239" s="330">
        <v>80780</v>
      </c>
      <c r="N239" s="330"/>
      <c r="O239" s="330"/>
      <c r="P239" s="330"/>
      <c r="Q239" s="330"/>
      <c r="R239" s="330"/>
      <c r="S239" s="310">
        <f t="shared" si="1"/>
        <v>80780</v>
      </c>
    </row>
    <row r="240" spans="1:19" s="130" customFormat="1" ht="25.5" customHeight="1">
      <c r="A240" s="334">
        <v>3</v>
      </c>
      <c r="B240" s="334">
        <v>0</v>
      </c>
      <c r="C240" s="334">
        <v>0</v>
      </c>
      <c r="D240" s="334">
        <v>0</v>
      </c>
      <c r="E240" s="334">
        <v>0</v>
      </c>
      <c r="F240" s="334">
        <v>0</v>
      </c>
      <c r="G240" s="334">
        <v>0</v>
      </c>
      <c r="H240" s="334">
        <v>0</v>
      </c>
      <c r="I240" s="335" t="s">
        <v>1659</v>
      </c>
      <c r="J240" s="331"/>
      <c r="K240" s="330"/>
      <c r="L240" s="330"/>
      <c r="M240" s="330"/>
      <c r="N240" s="330"/>
      <c r="O240" s="330"/>
      <c r="P240" s="330"/>
      <c r="Q240" s="330"/>
      <c r="R240" s="330"/>
      <c r="S240" s="310">
        <f t="shared" si="1"/>
        <v>0</v>
      </c>
    </row>
    <row r="241" spans="1:19" s="130" customFormat="1" ht="25.5" customHeight="1">
      <c r="A241" s="334">
        <v>3</v>
      </c>
      <c r="B241" s="334">
        <v>2</v>
      </c>
      <c r="C241" s="334">
        <v>0</v>
      </c>
      <c r="D241" s="334">
        <v>0</v>
      </c>
      <c r="E241" s="334">
        <v>0</v>
      </c>
      <c r="F241" s="334">
        <v>0</v>
      </c>
      <c r="G241" s="334">
        <v>0</v>
      </c>
      <c r="H241" s="334">
        <v>0</v>
      </c>
      <c r="I241" s="335" t="s">
        <v>1660</v>
      </c>
      <c r="J241" s="331"/>
      <c r="K241" s="330"/>
      <c r="L241" s="330"/>
      <c r="M241" s="330"/>
      <c r="N241" s="330"/>
      <c r="O241" s="330"/>
      <c r="P241" s="330"/>
      <c r="Q241" s="330"/>
      <c r="R241" s="330"/>
      <c r="S241" s="310">
        <f t="shared" si="1"/>
        <v>0</v>
      </c>
    </row>
    <row r="242" spans="1:19" s="130" customFormat="1" ht="25.5" customHeight="1">
      <c r="A242" s="334">
        <v>3</v>
      </c>
      <c r="B242" s="334">
        <v>2</v>
      </c>
      <c r="C242" s="334">
        <v>1</v>
      </c>
      <c r="D242" s="334">
        <v>0</v>
      </c>
      <c r="E242" s="334">
        <v>0</v>
      </c>
      <c r="F242" s="334">
        <v>0</v>
      </c>
      <c r="G242" s="334">
        <v>0</v>
      </c>
      <c r="H242" s="334">
        <v>0</v>
      </c>
      <c r="I242" s="335" t="s">
        <v>1661</v>
      </c>
      <c r="J242" s="331"/>
      <c r="K242" s="330"/>
      <c r="L242" s="330"/>
      <c r="M242" s="330"/>
      <c r="N242" s="330"/>
      <c r="O242" s="330"/>
      <c r="P242" s="330"/>
      <c r="Q242" s="330"/>
      <c r="R242" s="330"/>
      <c r="S242" s="310">
        <f t="shared" si="1"/>
        <v>0</v>
      </c>
    </row>
    <row r="243" spans="1:19" s="130" customFormat="1" ht="25.5" customHeight="1">
      <c r="A243" s="334">
        <v>3</v>
      </c>
      <c r="B243" s="334">
        <v>2</v>
      </c>
      <c r="C243" s="334">
        <v>1</v>
      </c>
      <c r="D243" s="334">
        <v>1</v>
      </c>
      <c r="E243" s="334">
        <v>0</v>
      </c>
      <c r="F243" s="334">
        <v>0</v>
      </c>
      <c r="G243" s="334">
        <v>0</v>
      </c>
      <c r="H243" s="334">
        <v>0</v>
      </c>
      <c r="I243" s="335" t="s">
        <v>1662</v>
      </c>
      <c r="J243" s="331">
        <v>1003107</v>
      </c>
      <c r="K243" s="330">
        <v>68746</v>
      </c>
      <c r="L243" s="330"/>
      <c r="M243" s="330"/>
      <c r="N243" s="330"/>
      <c r="O243" s="330"/>
      <c r="P243" s="330"/>
      <c r="Q243" s="330"/>
      <c r="R243" s="330"/>
      <c r="S243" s="310">
        <f t="shared" si="1"/>
        <v>1071853</v>
      </c>
    </row>
    <row r="244" spans="1:19" ht="25.5" customHeight="1">
      <c r="A244" s="334">
        <v>3</v>
      </c>
      <c r="B244" s="334">
        <v>2</v>
      </c>
      <c r="C244" s="334">
        <v>1</v>
      </c>
      <c r="D244" s="334">
        <v>2</v>
      </c>
      <c r="E244" s="334">
        <v>0</v>
      </c>
      <c r="F244" s="334">
        <v>0</v>
      </c>
      <c r="G244" s="334">
        <v>0</v>
      </c>
      <c r="H244" s="334">
        <v>0</v>
      </c>
      <c r="I244" s="335" t="s">
        <v>1663</v>
      </c>
      <c r="J244" s="331"/>
      <c r="K244" s="330"/>
      <c r="L244" s="330">
        <v>53000</v>
      </c>
      <c r="M244" s="330"/>
      <c r="N244" s="330"/>
      <c r="O244" s="330"/>
      <c r="P244" s="330"/>
      <c r="Q244" s="330"/>
      <c r="R244" s="330"/>
      <c r="S244" s="310">
        <f t="shared" si="1"/>
        <v>53000</v>
      </c>
    </row>
    <row r="245" spans="1:19" ht="25.5" customHeight="1">
      <c r="A245" s="334">
        <v>3</v>
      </c>
      <c r="B245" s="334">
        <v>9</v>
      </c>
      <c r="C245" s="334">
        <v>0</v>
      </c>
      <c r="D245" s="334">
        <v>0</v>
      </c>
      <c r="E245" s="334">
        <v>0</v>
      </c>
      <c r="F245" s="334">
        <v>0</v>
      </c>
      <c r="G245" s="334">
        <v>0</v>
      </c>
      <c r="H245" s="334">
        <v>0</v>
      </c>
      <c r="I245" s="335" t="s">
        <v>1664</v>
      </c>
      <c r="J245" s="331"/>
      <c r="K245" s="330"/>
      <c r="L245" s="330"/>
      <c r="M245" s="330"/>
      <c r="N245" s="330"/>
      <c r="O245" s="330"/>
      <c r="P245" s="330"/>
      <c r="Q245" s="330"/>
      <c r="R245" s="330"/>
      <c r="S245" s="310">
        <f t="shared" si="1"/>
        <v>0</v>
      </c>
    </row>
    <row r="246" spans="1:19" ht="25.5" customHeight="1">
      <c r="A246" s="334">
        <v>3</v>
      </c>
      <c r="B246" s="334">
        <v>9</v>
      </c>
      <c r="C246" s="334">
        <v>3</v>
      </c>
      <c r="D246" s="334">
        <v>0</v>
      </c>
      <c r="E246" s="334">
        <v>0</v>
      </c>
      <c r="F246" s="334">
        <v>0</v>
      </c>
      <c r="G246" s="334">
        <v>0</v>
      </c>
      <c r="H246" s="334">
        <v>0</v>
      </c>
      <c r="I246" s="335" t="s">
        <v>1665</v>
      </c>
      <c r="J246" s="331"/>
      <c r="K246" s="330"/>
      <c r="L246" s="330"/>
      <c r="M246" s="330"/>
      <c r="N246" s="330"/>
      <c r="O246" s="330"/>
      <c r="P246" s="330"/>
      <c r="Q246" s="330"/>
      <c r="R246" s="330"/>
      <c r="S246" s="310">
        <f t="shared" si="1"/>
        <v>0</v>
      </c>
    </row>
    <row r="247" spans="1:19" ht="25.5" customHeight="1">
      <c r="A247" s="334">
        <v>3</v>
      </c>
      <c r="B247" s="334">
        <v>9</v>
      </c>
      <c r="C247" s="334">
        <v>3</v>
      </c>
      <c r="D247" s="334">
        <v>1</v>
      </c>
      <c r="E247" s="334">
        <v>0</v>
      </c>
      <c r="F247" s="334">
        <v>0</v>
      </c>
      <c r="G247" s="334">
        <v>0</v>
      </c>
      <c r="H247" s="334">
        <v>0</v>
      </c>
      <c r="I247" s="335" t="s">
        <v>1666</v>
      </c>
      <c r="J247" s="331">
        <v>1694478</v>
      </c>
      <c r="K247" s="330">
        <v>26000</v>
      </c>
      <c r="L247" s="330"/>
      <c r="M247" s="330"/>
      <c r="N247" s="330"/>
      <c r="O247" s="330"/>
      <c r="P247" s="330"/>
      <c r="Q247" s="330"/>
      <c r="R247" s="330"/>
      <c r="S247" s="310">
        <f t="shared" si="1"/>
        <v>1720478</v>
      </c>
    </row>
    <row r="248" spans="1:19" ht="25.5" customHeight="1">
      <c r="A248" s="334">
        <v>3</v>
      </c>
      <c r="B248" s="334">
        <v>9</v>
      </c>
      <c r="C248" s="334">
        <v>3</v>
      </c>
      <c r="D248" s="334">
        <v>2</v>
      </c>
      <c r="E248" s="334">
        <v>0</v>
      </c>
      <c r="F248" s="334">
        <v>0</v>
      </c>
      <c r="G248" s="334">
        <v>0</v>
      </c>
      <c r="H248" s="334">
        <v>0</v>
      </c>
      <c r="I248" s="335" t="s">
        <v>1667</v>
      </c>
      <c r="J248" s="331"/>
      <c r="K248" s="330">
        <v>50000</v>
      </c>
      <c r="L248" s="330"/>
      <c r="M248" s="330"/>
      <c r="N248" s="330"/>
      <c r="O248" s="330"/>
      <c r="P248" s="330"/>
      <c r="Q248" s="330"/>
      <c r="R248" s="330"/>
      <c r="S248" s="310">
        <f t="shared" si="1"/>
        <v>50000</v>
      </c>
    </row>
    <row r="249" spans="1:19" ht="25.5" customHeight="1">
      <c r="A249" s="334">
        <v>3</v>
      </c>
      <c r="B249" s="334">
        <v>9</v>
      </c>
      <c r="C249" s="334">
        <v>3</v>
      </c>
      <c r="D249" s="334">
        <v>3</v>
      </c>
      <c r="E249" s="334">
        <v>0</v>
      </c>
      <c r="F249" s="334">
        <v>0</v>
      </c>
      <c r="G249" s="334">
        <v>0</v>
      </c>
      <c r="H249" s="334">
        <v>0</v>
      </c>
      <c r="I249" s="335" t="s">
        <v>1668</v>
      </c>
      <c r="J249" s="331"/>
      <c r="K249" s="330"/>
      <c r="L249" s="330">
        <v>91684</v>
      </c>
      <c r="M249" s="330"/>
      <c r="N249" s="330">
        <f>14000+2500</f>
        <v>16500</v>
      </c>
      <c r="O249" s="330"/>
      <c r="P249" s="330"/>
      <c r="Q249" s="330"/>
      <c r="R249" s="330"/>
      <c r="S249" s="310">
        <f t="shared" si="1"/>
        <v>108184</v>
      </c>
    </row>
    <row r="250" spans="1:19" ht="25.5" customHeight="1">
      <c r="A250" s="334">
        <v>3</v>
      </c>
      <c r="B250" s="334">
        <v>9</v>
      </c>
      <c r="C250" s="334">
        <v>3</v>
      </c>
      <c r="D250" s="334">
        <v>4</v>
      </c>
      <c r="E250" s="334">
        <v>0</v>
      </c>
      <c r="F250" s="334">
        <v>0</v>
      </c>
      <c r="G250" s="334">
        <v>0</v>
      </c>
      <c r="H250" s="334">
        <v>0</v>
      </c>
      <c r="I250" s="335" t="s">
        <v>1669</v>
      </c>
      <c r="J250" s="331">
        <f>576337-92</f>
        <v>576245</v>
      </c>
      <c r="K250" s="330">
        <v>54000</v>
      </c>
      <c r="L250" s="330"/>
      <c r="M250" s="330"/>
      <c r="N250" s="330"/>
      <c r="O250" s="330"/>
      <c r="P250" s="330"/>
      <c r="Q250" s="330"/>
      <c r="R250" s="330"/>
      <c r="S250" s="310">
        <f t="shared" si="1"/>
        <v>630245</v>
      </c>
    </row>
    <row r="251" spans="1:19" ht="25.5" customHeight="1">
      <c r="A251" s="334">
        <v>3</v>
      </c>
      <c r="B251" s="334">
        <v>9</v>
      </c>
      <c r="C251" s="334">
        <v>3</v>
      </c>
      <c r="D251" s="334">
        <v>5</v>
      </c>
      <c r="E251" s="334">
        <v>0</v>
      </c>
      <c r="F251" s="334">
        <v>0</v>
      </c>
      <c r="G251" s="334">
        <v>0</v>
      </c>
      <c r="H251" s="334">
        <v>0</v>
      </c>
      <c r="I251" s="335" t="s">
        <v>1676</v>
      </c>
      <c r="J251" s="331"/>
      <c r="K251" s="330"/>
      <c r="L251" s="330">
        <v>50000</v>
      </c>
      <c r="M251" s="330"/>
      <c r="N251" s="330"/>
      <c r="O251" s="330"/>
      <c r="P251" s="330"/>
      <c r="Q251" s="330"/>
      <c r="R251" s="330"/>
      <c r="S251" s="310">
        <f t="shared" si="1"/>
        <v>50000</v>
      </c>
    </row>
    <row r="252" spans="1:19" ht="25.5" customHeight="1">
      <c r="A252" s="334">
        <v>3</v>
      </c>
      <c r="B252" s="334">
        <v>9</v>
      </c>
      <c r="C252" s="334">
        <v>3</v>
      </c>
      <c r="D252" s="334">
        <v>6</v>
      </c>
      <c r="E252" s="334">
        <v>0</v>
      </c>
      <c r="F252" s="334">
        <v>0</v>
      </c>
      <c r="G252" s="334">
        <v>0</v>
      </c>
      <c r="H252" s="334">
        <v>0</v>
      </c>
      <c r="I252" s="335" t="s">
        <v>1675</v>
      </c>
      <c r="J252" s="331"/>
      <c r="K252" s="330"/>
      <c r="L252" s="330">
        <v>13000</v>
      </c>
      <c r="M252" s="330"/>
      <c r="N252" s="330"/>
      <c r="O252" s="330"/>
      <c r="P252" s="330"/>
      <c r="Q252" s="330"/>
      <c r="R252" s="330"/>
      <c r="S252" s="310">
        <f t="shared" si="1"/>
        <v>13000</v>
      </c>
    </row>
    <row r="253" spans="1:19" s="130" customFormat="1" ht="25.5" customHeight="1">
      <c r="A253" s="334">
        <v>4</v>
      </c>
      <c r="B253" s="334">
        <v>0</v>
      </c>
      <c r="C253" s="334">
        <v>0</v>
      </c>
      <c r="D253" s="334">
        <v>0</v>
      </c>
      <c r="E253" s="334">
        <v>0</v>
      </c>
      <c r="F253" s="334">
        <v>0</v>
      </c>
      <c r="G253" s="334">
        <v>0</v>
      </c>
      <c r="H253" s="334">
        <v>0</v>
      </c>
      <c r="I253" s="335" t="s">
        <v>1670</v>
      </c>
      <c r="J253" s="331"/>
      <c r="K253" s="330"/>
      <c r="L253" s="330"/>
      <c r="M253" s="330"/>
      <c r="N253" s="330"/>
      <c r="O253" s="330"/>
      <c r="P253" s="330"/>
      <c r="Q253" s="330"/>
      <c r="R253" s="330"/>
      <c r="S253" s="310">
        <f t="shared" si="1"/>
        <v>0</v>
      </c>
    </row>
    <row r="254" spans="1:19" s="130" customFormat="1" ht="25.5" customHeight="1">
      <c r="A254" s="334">
        <v>4</v>
      </c>
      <c r="B254" s="334">
        <v>1</v>
      </c>
      <c r="C254" s="334">
        <v>0</v>
      </c>
      <c r="D254" s="334">
        <v>0</v>
      </c>
      <c r="E254" s="334">
        <v>0</v>
      </c>
      <c r="F254" s="334">
        <v>0</v>
      </c>
      <c r="G254" s="334">
        <v>0</v>
      </c>
      <c r="H254" s="334">
        <v>0</v>
      </c>
      <c r="I254" s="335" t="s">
        <v>1671</v>
      </c>
      <c r="J254" s="331"/>
      <c r="K254" s="330"/>
      <c r="L254" s="330"/>
      <c r="M254" s="330"/>
      <c r="N254" s="330"/>
      <c r="O254" s="330"/>
      <c r="P254" s="330"/>
      <c r="Q254" s="330"/>
      <c r="R254" s="330"/>
      <c r="S254" s="310">
        <f t="shared" si="1"/>
        <v>0</v>
      </c>
    </row>
    <row r="255" spans="1:19" ht="25.5" customHeight="1">
      <c r="A255" s="334">
        <v>4</v>
      </c>
      <c r="B255" s="334">
        <v>1</v>
      </c>
      <c r="C255" s="334">
        <v>1</v>
      </c>
      <c r="D255" s="334">
        <v>0</v>
      </c>
      <c r="E255" s="334">
        <v>0</v>
      </c>
      <c r="F255" s="334">
        <v>0</v>
      </c>
      <c r="G255" s="334">
        <v>0</v>
      </c>
      <c r="H255" s="334">
        <v>0</v>
      </c>
      <c r="I255" s="335" t="s">
        <v>1672</v>
      </c>
      <c r="J255" s="331"/>
      <c r="K255" s="330"/>
      <c r="L255" s="330"/>
      <c r="M255" s="330"/>
      <c r="N255" s="330"/>
      <c r="O255" s="330"/>
      <c r="P255" s="330"/>
      <c r="Q255" s="330"/>
      <c r="R255" s="330"/>
      <c r="S255" s="310">
        <f t="shared" si="1"/>
        <v>0</v>
      </c>
    </row>
    <row r="256" spans="1:19" ht="25.5" customHeight="1">
      <c r="A256" s="334">
        <v>4</v>
      </c>
      <c r="B256" s="334">
        <v>1</v>
      </c>
      <c r="C256" s="334">
        <v>1</v>
      </c>
      <c r="D256" s="334">
        <v>1</v>
      </c>
      <c r="E256" s="334">
        <v>0</v>
      </c>
      <c r="F256" s="334">
        <v>0</v>
      </c>
      <c r="G256" s="334">
        <v>0</v>
      </c>
      <c r="H256" s="334">
        <v>0</v>
      </c>
      <c r="I256" s="335" t="s">
        <v>1673</v>
      </c>
      <c r="J256" s="340"/>
      <c r="K256" s="330"/>
      <c r="L256" s="330"/>
      <c r="M256" s="330"/>
      <c r="N256" s="330"/>
      <c r="O256" s="330"/>
      <c r="P256" s="330"/>
      <c r="Q256" s="330"/>
      <c r="R256" s="330">
        <v>31030155</v>
      </c>
      <c r="S256" s="310">
        <f t="shared" si="1"/>
        <v>31030155</v>
      </c>
    </row>
    <row r="257" spans="1:19" ht="25.5" customHeight="1">
      <c r="A257" s="334"/>
      <c r="B257" s="334"/>
      <c r="C257" s="334"/>
      <c r="D257" s="334"/>
      <c r="E257" s="334"/>
      <c r="F257" s="334"/>
      <c r="G257" s="334"/>
      <c r="H257" s="334"/>
      <c r="I257" s="335"/>
      <c r="J257" s="331"/>
      <c r="K257" s="330"/>
      <c r="L257" s="330"/>
      <c r="M257" s="330"/>
      <c r="N257" s="330"/>
      <c r="O257" s="330"/>
      <c r="P257" s="330"/>
      <c r="Q257" s="330"/>
      <c r="R257" s="330"/>
      <c r="S257" s="310">
        <f t="shared" si="1"/>
        <v>0</v>
      </c>
    </row>
    <row r="258" spans="1:19" ht="25.5" customHeight="1">
      <c r="A258" s="306"/>
      <c r="B258" s="306"/>
      <c r="C258" s="306"/>
      <c r="D258" s="306"/>
      <c r="E258" s="306"/>
      <c r="F258" s="306"/>
      <c r="G258" s="306"/>
      <c r="H258" s="306"/>
      <c r="I258" s="312"/>
      <c r="J258" s="309"/>
      <c r="K258" s="309"/>
      <c r="L258" s="309"/>
      <c r="M258" s="309"/>
      <c r="N258" s="309"/>
      <c r="O258" s="309"/>
      <c r="P258" s="309"/>
      <c r="Q258" s="309"/>
      <c r="R258" s="309"/>
      <c r="S258" s="310">
        <f t="shared" si="1"/>
        <v>0</v>
      </c>
    </row>
    <row r="259" spans="1:19" ht="25.5" customHeight="1">
      <c r="A259" s="19"/>
      <c r="B259" s="20"/>
      <c r="C259" s="20"/>
      <c r="D259" s="20"/>
      <c r="E259" s="20"/>
      <c r="F259" s="20"/>
      <c r="G259" s="20"/>
      <c r="H259" s="20"/>
      <c r="I259" s="21" t="s">
        <v>519</v>
      </c>
      <c r="J259" s="18">
        <f>SUM(J2:J258)</f>
        <v>165430598</v>
      </c>
      <c r="K259" s="18">
        <f t="shared" ref="K259:R259" si="2">SUM(K2:K258)</f>
        <v>26161267</v>
      </c>
      <c r="L259" s="18">
        <f t="shared" si="2"/>
        <v>32155625</v>
      </c>
      <c r="M259" s="18">
        <f t="shared" si="2"/>
        <v>22393117</v>
      </c>
      <c r="N259" s="18">
        <f t="shared" si="2"/>
        <v>1097626</v>
      </c>
      <c r="O259" s="18">
        <f t="shared" si="2"/>
        <v>15288436</v>
      </c>
      <c r="P259" s="18">
        <f t="shared" si="2"/>
        <v>0</v>
      </c>
      <c r="Q259" s="18">
        <f t="shared" si="2"/>
        <v>0</v>
      </c>
      <c r="R259" s="18">
        <f t="shared" si="2"/>
        <v>31030155</v>
      </c>
      <c r="S259" s="18">
        <f t="shared" si="0"/>
        <v>293556824</v>
      </c>
    </row>
    <row r="260" spans="1:19" ht="2.25" customHeight="1">
      <c r="A260" s="2"/>
      <c r="B260" s="2"/>
      <c r="C260" s="2"/>
      <c r="D260" s="2"/>
      <c r="E260" s="2"/>
      <c r="F260" s="2"/>
      <c r="G260" s="2"/>
      <c r="H260" s="2"/>
      <c r="I260" s="7"/>
    </row>
    <row r="261" spans="1:19" ht="25.5" hidden="1" customHeight="1">
      <c r="A261" s="2"/>
      <c r="B261" s="2"/>
      <c r="C261" s="2"/>
      <c r="D261" s="2"/>
      <c r="E261" s="2"/>
      <c r="F261" s="2"/>
      <c r="G261" s="2"/>
      <c r="H261" s="2"/>
      <c r="I261" s="7"/>
    </row>
    <row r="262" spans="1:19" ht="25.5" hidden="1" customHeight="1">
      <c r="A262" s="2"/>
      <c r="B262" s="2"/>
      <c r="C262" s="2"/>
      <c r="D262" s="2"/>
      <c r="E262" s="2"/>
      <c r="F262" s="2"/>
      <c r="G262" s="2"/>
      <c r="H262" s="2"/>
      <c r="I262" s="7"/>
    </row>
    <row r="263" spans="1:19" ht="25.5" hidden="1" customHeight="1">
      <c r="A263" s="2"/>
      <c r="B263" s="2"/>
      <c r="C263" s="2"/>
      <c r="D263" s="2"/>
      <c r="E263" s="2"/>
      <c r="F263" s="2"/>
      <c r="G263" s="2"/>
      <c r="H263" s="2"/>
      <c r="I263" s="7"/>
    </row>
    <row r="264" spans="1:19" ht="25.5" hidden="1" customHeight="1">
      <c r="A264" s="2"/>
      <c r="B264" s="2"/>
      <c r="C264" s="2"/>
      <c r="D264" s="2"/>
      <c r="E264" s="2"/>
      <c r="F264" s="2"/>
      <c r="G264" s="2"/>
      <c r="H264" s="2"/>
      <c r="I264" s="7"/>
    </row>
    <row r="265" spans="1:19" ht="25.5" hidden="1" customHeight="1">
      <c r="A265" s="2"/>
      <c r="B265" s="2"/>
      <c r="C265" s="2"/>
      <c r="D265" s="2"/>
      <c r="E265" s="2"/>
      <c r="F265" s="2"/>
      <c r="G265" s="2"/>
      <c r="H265" s="2"/>
      <c r="I265" s="7"/>
    </row>
    <row r="266" spans="1:19" ht="25.5" hidden="1" customHeight="1">
      <c r="A266" s="2"/>
      <c r="B266" s="2"/>
      <c r="C266" s="2"/>
      <c r="D266" s="2"/>
      <c r="E266" s="2"/>
      <c r="F266" s="2"/>
      <c r="G266" s="2"/>
      <c r="H266" s="2"/>
      <c r="I266" s="7"/>
    </row>
    <row r="267" spans="1:19" ht="25.5" hidden="1" customHeight="1">
      <c r="A267" s="2"/>
      <c r="B267" s="2"/>
      <c r="C267" s="2"/>
      <c r="D267" s="2"/>
      <c r="E267" s="2"/>
      <c r="F267" s="2"/>
      <c r="G267" s="2"/>
      <c r="H267" s="2"/>
      <c r="I267" s="7"/>
    </row>
    <row r="268" spans="1:19" ht="25.5" hidden="1" customHeight="1">
      <c r="A268" s="2"/>
      <c r="B268" s="2"/>
      <c r="C268" s="2"/>
      <c r="D268" s="2"/>
      <c r="E268" s="2"/>
      <c r="F268" s="2"/>
      <c r="G268" s="2"/>
      <c r="H268" s="2"/>
      <c r="I268" s="4"/>
    </row>
    <row r="269" spans="1:19" ht="25.5" hidden="1" customHeight="1">
      <c r="A269" s="2"/>
      <c r="B269" s="2"/>
      <c r="C269" s="2"/>
      <c r="D269" s="2"/>
      <c r="E269" s="2"/>
      <c r="F269" s="2"/>
      <c r="G269" s="2"/>
      <c r="H269" s="2"/>
      <c r="I269" s="7"/>
    </row>
    <row r="270" spans="1:19" ht="25.5" hidden="1" customHeight="1">
      <c r="A270" s="2"/>
      <c r="B270" s="2"/>
      <c r="C270" s="2"/>
      <c r="D270" s="2"/>
      <c r="E270" s="2"/>
      <c r="F270" s="2"/>
      <c r="G270" s="2"/>
      <c r="H270" s="2"/>
      <c r="I270" s="7"/>
    </row>
    <row r="271" spans="1:19" ht="25.5" hidden="1" customHeight="1">
      <c r="A271" s="2"/>
      <c r="B271" s="2"/>
      <c r="C271" s="2"/>
      <c r="D271" s="2"/>
      <c r="E271" s="2"/>
      <c r="F271" s="2"/>
      <c r="G271" s="2"/>
      <c r="H271" s="2"/>
      <c r="I271" s="7"/>
    </row>
    <row r="272" spans="1:19" ht="25.5" hidden="1" customHeight="1">
      <c r="A272" s="2"/>
      <c r="B272" s="2"/>
      <c r="C272" s="2"/>
      <c r="D272" s="2"/>
      <c r="E272" s="2"/>
      <c r="F272" s="2"/>
      <c r="G272" s="2"/>
      <c r="H272" s="2"/>
      <c r="I272" s="4"/>
    </row>
    <row r="273" spans="1:9" ht="25.5" hidden="1" customHeight="1">
      <c r="A273" s="2"/>
      <c r="B273" s="2"/>
      <c r="C273" s="2"/>
      <c r="D273" s="2"/>
      <c r="E273" s="2"/>
      <c r="F273" s="2"/>
      <c r="G273" s="2"/>
      <c r="H273" s="2"/>
      <c r="I273" s="7"/>
    </row>
    <row r="274" spans="1:9" ht="25.5" hidden="1" customHeight="1">
      <c r="A274" s="2"/>
      <c r="B274" s="2"/>
      <c r="C274" s="2"/>
      <c r="D274" s="2"/>
      <c r="E274" s="2"/>
      <c r="F274" s="2"/>
      <c r="G274" s="2"/>
      <c r="H274" s="2"/>
      <c r="I274" s="7"/>
    </row>
    <row r="275" spans="1:9" ht="25.5" hidden="1" customHeight="1">
      <c r="A275" s="2"/>
      <c r="B275" s="2"/>
      <c r="C275" s="2"/>
      <c r="D275" s="2"/>
      <c r="E275" s="2"/>
      <c r="F275" s="2"/>
      <c r="G275" s="2"/>
      <c r="H275" s="2"/>
      <c r="I275" s="7"/>
    </row>
    <row r="276" spans="1:9" ht="25.5" hidden="1" customHeight="1">
      <c r="A276" s="2"/>
      <c r="B276" s="2"/>
      <c r="C276" s="2"/>
      <c r="D276" s="2"/>
      <c r="E276" s="2"/>
      <c r="F276" s="2"/>
      <c r="G276" s="2"/>
      <c r="H276" s="2"/>
      <c r="I276" s="7"/>
    </row>
    <row r="277" spans="1:9" ht="25.5" hidden="1" customHeight="1">
      <c r="A277" s="2"/>
      <c r="B277" s="2"/>
      <c r="C277" s="2"/>
      <c r="D277" s="2"/>
      <c r="E277" s="2"/>
      <c r="F277" s="2"/>
      <c r="G277" s="2"/>
      <c r="H277" s="2"/>
      <c r="I277" s="7"/>
    </row>
    <row r="278" spans="1:9" ht="25.5" hidden="1" customHeight="1">
      <c r="A278" s="2"/>
      <c r="B278" s="2"/>
      <c r="C278" s="2"/>
      <c r="D278" s="2"/>
      <c r="E278" s="2"/>
      <c r="F278" s="2"/>
      <c r="G278" s="2"/>
      <c r="H278" s="2"/>
      <c r="I278" s="7"/>
    </row>
    <row r="279" spans="1:9" ht="25.5" hidden="1" customHeight="1">
      <c r="A279" s="2"/>
      <c r="B279" s="2"/>
      <c r="C279" s="2"/>
      <c r="D279" s="2"/>
      <c r="E279" s="2"/>
      <c r="F279" s="2"/>
      <c r="G279" s="2"/>
      <c r="H279" s="2"/>
      <c r="I279" s="7"/>
    </row>
    <row r="280" spans="1:9" ht="25.5" hidden="1" customHeight="1">
      <c r="A280" s="2"/>
      <c r="B280" s="2"/>
      <c r="C280" s="2"/>
      <c r="D280" s="2"/>
      <c r="E280" s="2"/>
      <c r="F280" s="2"/>
      <c r="G280" s="2"/>
      <c r="H280" s="2"/>
      <c r="I280" s="7"/>
    </row>
    <row r="281" spans="1:9" ht="25.5" hidden="1" customHeight="1">
      <c r="A281" s="2"/>
      <c r="B281" s="2"/>
      <c r="C281" s="2"/>
      <c r="D281" s="2"/>
      <c r="E281" s="2"/>
      <c r="F281" s="2"/>
      <c r="G281" s="2"/>
      <c r="H281" s="2"/>
      <c r="I281" s="7"/>
    </row>
    <row r="282" spans="1:9" ht="25.5" hidden="1" customHeight="1">
      <c r="A282" s="2"/>
      <c r="B282" s="2"/>
      <c r="C282" s="2"/>
      <c r="D282" s="2"/>
      <c r="E282" s="2"/>
      <c r="F282" s="2"/>
      <c r="G282" s="2"/>
      <c r="H282" s="2"/>
      <c r="I282" s="4"/>
    </row>
    <row r="283" spans="1:9" ht="25.5" hidden="1" customHeight="1">
      <c r="A283" s="2"/>
      <c r="B283" s="2"/>
      <c r="C283" s="2"/>
      <c r="D283" s="2"/>
      <c r="E283" s="2"/>
      <c r="F283" s="2"/>
      <c r="G283" s="2"/>
      <c r="H283" s="2"/>
      <c r="I283" s="7"/>
    </row>
    <row r="284" spans="1:9" ht="25.5" hidden="1" customHeight="1">
      <c r="A284" s="2"/>
      <c r="B284" s="2"/>
      <c r="C284" s="2"/>
      <c r="D284" s="2"/>
      <c r="E284" s="2"/>
      <c r="F284" s="2"/>
      <c r="G284" s="2"/>
      <c r="H284" s="2"/>
      <c r="I284" s="7"/>
    </row>
    <row r="285" spans="1:9" ht="25.5" hidden="1" customHeight="1">
      <c r="A285" s="2"/>
      <c r="B285" s="2"/>
      <c r="C285" s="2"/>
      <c r="D285" s="2"/>
      <c r="E285" s="2"/>
      <c r="F285" s="2"/>
      <c r="G285" s="2"/>
      <c r="H285" s="2"/>
      <c r="I285" s="7"/>
    </row>
    <row r="286" spans="1:9" ht="25.5" hidden="1" customHeight="1">
      <c r="A286" s="2"/>
      <c r="B286" s="2"/>
      <c r="C286" s="2"/>
      <c r="D286" s="2"/>
      <c r="E286" s="2"/>
      <c r="F286" s="2"/>
      <c r="G286" s="2"/>
      <c r="H286" s="2"/>
      <c r="I286" s="7"/>
    </row>
    <row r="287" spans="1:9" ht="25.5" hidden="1" customHeight="1">
      <c r="A287" s="2"/>
      <c r="B287" s="2"/>
      <c r="C287" s="2"/>
      <c r="D287" s="2"/>
      <c r="E287" s="2"/>
      <c r="F287" s="2"/>
      <c r="G287" s="2"/>
      <c r="H287" s="2"/>
      <c r="I287" s="7"/>
    </row>
    <row r="288" spans="1:9" ht="25.5" hidden="1" customHeight="1">
      <c r="A288" s="2"/>
      <c r="B288" s="2"/>
      <c r="C288" s="2"/>
      <c r="D288" s="2"/>
      <c r="E288" s="2"/>
      <c r="F288" s="2"/>
      <c r="G288" s="2"/>
      <c r="H288" s="2"/>
      <c r="I288" s="7"/>
    </row>
    <row r="289" spans="1:9" ht="25.5" hidden="1" customHeight="1">
      <c r="A289" s="2"/>
      <c r="B289" s="2"/>
      <c r="C289" s="2"/>
      <c r="D289" s="2"/>
      <c r="E289" s="2"/>
      <c r="F289" s="2"/>
      <c r="G289" s="2"/>
      <c r="H289" s="2"/>
      <c r="I289" s="7"/>
    </row>
    <row r="290" spans="1:9" ht="25.5" hidden="1" customHeight="1">
      <c r="A290" s="2"/>
      <c r="B290" s="2"/>
      <c r="C290" s="2"/>
      <c r="D290" s="2"/>
      <c r="E290" s="2"/>
      <c r="F290" s="2"/>
      <c r="G290" s="2"/>
      <c r="H290" s="2"/>
      <c r="I290" s="7"/>
    </row>
    <row r="291" spans="1:9" ht="25.5" hidden="1" customHeight="1">
      <c r="A291" s="2"/>
      <c r="B291" s="2"/>
      <c r="C291" s="2"/>
      <c r="D291" s="2"/>
      <c r="E291" s="2"/>
      <c r="F291" s="2"/>
      <c r="G291" s="2"/>
      <c r="H291" s="2"/>
      <c r="I291" s="7"/>
    </row>
    <row r="292" spans="1:9" ht="25.5" hidden="1" customHeight="1">
      <c r="A292" s="2"/>
      <c r="B292" s="2"/>
      <c r="C292" s="2"/>
      <c r="D292" s="2"/>
      <c r="E292" s="2"/>
      <c r="F292" s="2"/>
      <c r="G292" s="2"/>
      <c r="H292" s="2"/>
      <c r="I292" s="4"/>
    </row>
    <row r="293" spans="1:9" ht="25.5" hidden="1" customHeight="1">
      <c r="A293" s="2"/>
      <c r="B293" s="2"/>
      <c r="C293" s="2"/>
      <c r="D293" s="2"/>
      <c r="E293" s="2"/>
      <c r="F293" s="2"/>
      <c r="G293" s="2"/>
      <c r="H293" s="2"/>
      <c r="I293" s="7"/>
    </row>
    <row r="294" spans="1:9" ht="25.5" hidden="1" customHeight="1">
      <c r="A294" s="2"/>
      <c r="B294" s="2"/>
      <c r="C294" s="2"/>
      <c r="D294" s="2"/>
      <c r="E294" s="2"/>
      <c r="F294" s="2"/>
      <c r="G294" s="2"/>
      <c r="H294" s="2"/>
      <c r="I294" s="7"/>
    </row>
    <row r="295" spans="1:9" ht="25.5" hidden="1" customHeight="1">
      <c r="A295" s="2"/>
      <c r="B295" s="2"/>
      <c r="C295" s="2"/>
      <c r="D295" s="2"/>
      <c r="E295" s="2"/>
      <c r="F295" s="2"/>
      <c r="G295" s="2"/>
      <c r="H295" s="2"/>
      <c r="I295" s="7"/>
    </row>
    <row r="296" spans="1:9" ht="25.5" hidden="1" customHeight="1">
      <c r="A296" s="2"/>
      <c r="B296" s="2"/>
      <c r="C296" s="2"/>
      <c r="D296" s="2"/>
      <c r="E296" s="2"/>
      <c r="F296" s="2"/>
      <c r="G296" s="2"/>
      <c r="H296" s="2"/>
      <c r="I296" s="7"/>
    </row>
    <row r="297" spans="1:9" ht="25.5" hidden="1" customHeight="1">
      <c r="A297" s="2"/>
      <c r="B297" s="2"/>
      <c r="C297" s="2"/>
      <c r="D297" s="2"/>
      <c r="E297" s="2"/>
      <c r="F297" s="2"/>
      <c r="G297" s="2"/>
      <c r="H297" s="2"/>
      <c r="I297" s="7"/>
    </row>
    <row r="298" spans="1:9" ht="25.5" hidden="1" customHeight="1">
      <c r="A298" s="2"/>
      <c r="B298" s="2"/>
      <c r="C298" s="2"/>
      <c r="D298" s="2"/>
      <c r="E298" s="2"/>
      <c r="F298" s="2"/>
      <c r="G298" s="2"/>
      <c r="H298" s="2"/>
      <c r="I298" s="7"/>
    </row>
    <row r="299" spans="1:9" ht="25.5" hidden="1" customHeight="1">
      <c r="A299" s="2"/>
      <c r="B299" s="2"/>
      <c r="C299" s="2"/>
      <c r="D299" s="2"/>
      <c r="E299" s="2"/>
      <c r="F299" s="2"/>
      <c r="G299" s="2"/>
      <c r="H299" s="2"/>
      <c r="I299" s="7"/>
    </row>
    <row r="300" spans="1:9" ht="25.5" hidden="1" customHeight="1">
      <c r="A300" s="2"/>
      <c r="B300" s="2"/>
      <c r="C300" s="2"/>
      <c r="D300" s="2"/>
      <c r="E300" s="2"/>
      <c r="F300" s="2"/>
      <c r="G300" s="2"/>
      <c r="H300" s="2"/>
      <c r="I300" s="4"/>
    </row>
    <row r="301" spans="1:9" ht="25.5" hidden="1" customHeight="1">
      <c r="A301" s="2"/>
      <c r="B301" s="2"/>
      <c r="C301" s="2"/>
      <c r="D301" s="2"/>
      <c r="E301" s="2"/>
      <c r="F301" s="2"/>
      <c r="G301" s="2"/>
      <c r="H301" s="2"/>
      <c r="I301" s="7"/>
    </row>
    <row r="302" spans="1:9" ht="25.5" hidden="1" customHeight="1">
      <c r="A302" s="2"/>
      <c r="B302" s="2"/>
      <c r="C302" s="2"/>
      <c r="D302" s="2"/>
      <c r="E302" s="2"/>
      <c r="F302" s="2"/>
      <c r="G302" s="2"/>
      <c r="H302" s="2"/>
      <c r="I302" s="7"/>
    </row>
    <row r="303" spans="1:9" ht="25.5" hidden="1" customHeight="1">
      <c r="A303" s="2"/>
      <c r="B303" s="2"/>
      <c r="C303" s="2"/>
      <c r="D303" s="2"/>
      <c r="E303" s="2"/>
      <c r="F303" s="2"/>
      <c r="G303" s="2"/>
      <c r="H303" s="2"/>
      <c r="I303" s="4"/>
    </row>
    <row r="304" spans="1:9" ht="25.5" hidden="1" customHeight="1">
      <c r="A304" s="2"/>
      <c r="B304" s="2"/>
      <c r="C304" s="2"/>
      <c r="D304" s="2"/>
      <c r="E304" s="2"/>
      <c r="F304" s="2"/>
      <c r="G304" s="2"/>
      <c r="H304" s="2"/>
      <c r="I304" s="7"/>
    </row>
    <row r="305" spans="1:9" ht="25.5" hidden="1" customHeight="1">
      <c r="A305" s="2"/>
      <c r="B305" s="2"/>
      <c r="C305" s="2"/>
      <c r="D305" s="2"/>
      <c r="E305" s="2"/>
      <c r="F305" s="2"/>
      <c r="G305" s="2"/>
      <c r="H305" s="2"/>
      <c r="I305" s="7"/>
    </row>
    <row r="306" spans="1:9" ht="25.5" hidden="1" customHeight="1">
      <c r="A306" s="2"/>
      <c r="B306" s="2"/>
      <c r="C306" s="2"/>
      <c r="D306" s="2"/>
      <c r="E306" s="2"/>
      <c r="F306" s="2"/>
      <c r="G306" s="2"/>
      <c r="H306" s="2"/>
      <c r="I306" s="7"/>
    </row>
    <row r="307" spans="1:9" ht="25.5" hidden="1" customHeight="1">
      <c r="A307" s="2"/>
      <c r="B307" s="2"/>
      <c r="C307" s="2"/>
      <c r="D307" s="2"/>
      <c r="E307" s="2"/>
      <c r="F307" s="2"/>
      <c r="G307" s="2"/>
      <c r="H307" s="2"/>
      <c r="I307" s="7"/>
    </row>
    <row r="308" spans="1:9" ht="25.5" hidden="1" customHeight="1">
      <c r="A308" s="2"/>
      <c r="B308" s="2"/>
      <c r="C308" s="2"/>
      <c r="D308" s="2"/>
      <c r="E308" s="2"/>
      <c r="F308" s="2"/>
      <c r="G308" s="2"/>
      <c r="H308" s="2"/>
      <c r="I308" s="7"/>
    </row>
    <row r="309" spans="1:9" ht="25.5" hidden="1" customHeight="1">
      <c r="A309" s="2"/>
      <c r="B309" s="2"/>
      <c r="C309" s="2"/>
      <c r="D309" s="2"/>
      <c r="E309" s="2"/>
      <c r="F309" s="2"/>
      <c r="G309" s="2"/>
      <c r="H309" s="2"/>
      <c r="I309" s="4"/>
    </row>
    <row r="310" spans="1:9" ht="25.5" hidden="1" customHeight="1">
      <c r="A310" s="2"/>
      <c r="B310" s="2"/>
      <c r="C310" s="2"/>
      <c r="D310" s="2"/>
      <c r="E310" s="2"/>
      <c r="F310" s="2"/>
      <c r="G310" s="2"/>
      <c r="H310" s="2"/>
      <c r="I310" s="7"/>
    </row>
    <row r="311" spans="1:9" ht="25.5" hidden="1" customHeight="1">
      <c r="A311" s="2"/>
      <c r="B311" s="2"/>
      <c r="C311" s="2"/>
      <c r="D311" s="2"/>
      <c r="E311" s="2"/>
      <c r="F311" s="2"/>
      <c r="G311" s="2"/>
      <c r="H311" s="2"/>
      <c r="I311" s="7"/>
    </row>
    <row r="312" spans="1:9" ht="25.5" hidden="1" customHeight="1">
      <c r="A312" s="2"/>
      <c r="B312" s="2"/>
      <c r="C312" s="2"/>
      <c r="D312" s="2"/>
      <c r="E312" s="2"/>
      <c r="F312" s="2"/>
      <c r="G312" s="2"/>
      <c r="H312" s="2"/>
      <c r="I312" s="7"/>
    </row>
    <row r="313" spans="1:9" ht="25.5" hidden="1" customHeight="1">
      <c r="A313" s="2"/>
      <c r="B313" s="2"/>
      <c r="C313" s="2"/>
      <c r="D313" s="2"/>
      <c r="E313" s="2"/>
      <c r="F313" s="2"/>
      <c r="G313" s="2"/>
      <c r="H313" s="2"/>
      <c r="I313" s="4"/>
    </row>
    <row r="314" spans="1:9" ht="25.5" hidden="1" customHeight="1">
      <c r="A314" s="2"/>
      <c r="B314" s="2"/>
      <c r="C314" s="2"/>
      <c r="D314" s="2"/>
      <c r="E314" s="2"/>
      <c r="F314" s="2"/>
      <c r="G314" s="2"/>
      <c r="H314" s="2"/>
      <c r="I314" s="7"/>
    </row>
    <row r="315" spans="1:9" ht="25.5" hidden="1" customHeight="1">
      <c r="A315" s="2"/>
      <c r="B315" s="2"/>
      <c r="C315" s="2"/>
      <c r="D315" s="2"/>
      <c r="E315" s="2"/>
      <c r="F315" s="2"/>
      <c r="G315" s="2"/>
      <c r="H315" s="2"/>
      <c r="I315" s="7"/>
    </row>
    <row r="316" spans="1:9" ht="25.5" hidden="1" customHeight="1">
      <c r="A316" s="2"/>
      <c r="B316" s="2"/>
      <c r="C316" s="2"/>
      <c r="D316" s="2"/>
      <c r="E316" s="2"/>
      <c r="F316" s="2"/>
      <c r="G316" s="2"/>
      <c r="H316" s="2"/>
      <c r="I316" s="7"/>
    </row>
    <row r="317" spans="1:9" ht="25.5" hidden="1" customHeight="1">
      <c r="A317" s="2"/>
      <c r="B317" s="2"/>
      <c r="C317" s="2"/>
      <c r="D317" s="2"/>
      <c r="E317" s="2"/>
      <c r="F317" s="2"/>
      <c r="G317" s="2"/>
      <c r="H317" s="2"/>
      <c r="I317" s="7"/>
    </row>
    <row r="318" spans="1:9" ht="25.5" hidden="1" customHeight="1">
      <c r="A318" s="2"/>
      <c r="B318" s="2"/>
      <c r="C318" s="2"/>
      <c r="D318" s="2"/>
      <c r="E318" s="2"/>
      <c r="F318" s="2"/>
      <c r="G318" s="2"/>
      <c r="H318" s="2"/>
      <c r="I318" s="7"/>
    </row>
    <row r="319" spans="1:9" ht="25.5" hidden="1" customHeight="1">
      <c r="A319" s="2"/>
      <c r="B319" s="2"/>
      <c r="C319" s="2"/>
      <c r="D319" s="2"/>
      <c r="E319" s="2"/>
      <c r="F319" s="2"/>
      <c r="G319" s="2"/>
      <c r="H319" s="2"/>
      <c r="I319" s="7"/>
    </row>
    <row r="320" spans="1:9" ht="25.5" hidden="1" customHeight="1">
      <c r="A320" s="2"/>
      <c r="B320" s="2"/>
      <c r="C320" s="2"/>
      <c r="D320" s="2"/>
      <c r="E320" s="2"/>
      <c r="F320" s="2"/>
      <c r="G320" s="2"/>
      <c r="H320" s="2"/>
      <c r="I320" s="7"/>
    </row>
    <row r="321" spans="1:9" ht="25.5" hidden="1" customHeight="1">
      <c r="A321" s="2"/>
      <c r="B321" s="2"/>
      <c r="C321" s="2"/>
      <c r="D321" s="2"/>
      <c r="E321" s="2"/>
      <c r="F321" s="2"/>
      <c r="G321" s="2"/>
      <c r="H321" s="2"/>
      <c r="I321" s="7"/>
    </row>
    <row r="322" spans="1:9" ht="25.5" hidden="1" customHeight="1">
      <c r="A322" s="2"/>
      <c r="B322" s="2"/>
      <c r="C322" s="2"/>
      <c r="D322" s="2"/>
      <c r="E322" s="2"/>
      <c r="F322" s="2"/>
      <c r="G322" s="2"/>
      <c r="H322" s="2"/>
      <c r="I322" s="7"/>
    </row>
    <row r="323" spans="1:9" ht="25.5" hidden="1" customHeight="1">
      <c r="A323" s="2"/>
      <c r="B323" s="2"/>
      <c r="C323" s="2"/>
      <c r="D323" s="2"/>
      <c r="E323" s="2"/>
      <c r="F323" s="2"/>
      <c r="G323" s="2"/>
      <c r="H323" s="2"/>
      <c r="I323" s="4"/>
    </row>
    <row r="324" spans="1:9" ht="25.5" hidden="1" customHeight="1">
      <c r="A324" s="2"/>
      <c r="B324" s="2"/>
      <c r="C324" s="2"/>
      <c r="D324" s="2"/>
      <c r="E324" s="2"/>
      <c r="F324" s="2"/>
      <c r="G324" s="2"/>
      <c r="H324" s="2"/>
      <c r="I324" s="4"/>
    </row>
    <row r="325" spans="1:9" ht="25.5" hidden="1" customHeight="1">
      <c r="A325" s="2"/>
      <c r="B325" s="2"/>
      <c r="C325" s="2"/>
      <c r="D325" s="2"/>
      <c r="E325" s="2"/>
      <c r="F325" s="2"/>
      <c r="G325" s="2"/>
      <c r="H325" s="2"/>
      <c r="I325" s="7"/>
    </row>
    <row r="326" spans="1:9" ht="25.5" hidden="1" customHeight="1">
      <c r="A326" s="2"/>
      <c r="B326" s="2"/>
      <c r="C326" s="2"/>
      <c r="D326" s="2"/>
      <c r="E326" s="2"/>
      <c r="F326" s="2"/>
      <c r="G326" s="2"/>
      <c r="H326" s="2"/>
      <c r="I326" s="7"/>
    </row>
    <row r="327" spans="1:9" ht="25.5" hidden="1" customHeight="1">
      <c r="A327" s="2"/>
      <c r="B327" s="2"/>
      <c r="C327" s="2"/>
      <c r="D327" s="2"/>
      <c r="E327" s="2"/>
      <c r="F327" s="2"/>
      <c r="G327" s="2"/>
      <c r="H327" s="2"/>
      <c r="I327" s="7"/>
    </row>
    <row r="328" spans="1:9" ht="25.5" hidden="1" customHeight="1">
      <c r="A328" s="2"/>
      <c r="B328" s="2"/>
      <c r="C328" s="2"/>
      <c r="D328" s="2"/>
      <c r="E328" s="2"/>
      <c r="F328" s="2"/>
      <c r="G328" s="2"/>
      <c r="H328" s="2"/>
      <c r="I328" s="7"/>
    </row>
    <row r="329" spans="1:9" ht="25.5" hidden="1" customHeight="1">
      <c r="A329" s="2"/>
      <c r="B329" s="2"/>
      <c r="C329" s="2"/>
      <c r="D329" s="2"/>
      <c r="E329" s="2"/>
      <c r="F329" s="2"/>
      <c r="G329" s="2"/>
      <c r="H329" s="2"/>
      <c r="I329" s="7"/>
    </row>
    <row r="330" spans="1:9" ht="25.5" hidden="1" customHeight="1">
      <c r="A330" s="2"/>
      <c r="B330" s="2"/>
      <c r="C330" s="2"/>
      <c r="D330" s="2"/>
      <c r="E330" s="2"/>
      <c r="F330" s="2"/>
      <c r="G330" s="2"/>
      <c r="H330" s="2"/>
      <c r="I330" s="7"/>
    </row>
    <row r="331" spans="1:9" ht="25.5" hidden="1" customHeight="1">
      <c r="A331" s="2"/>
      <c r="B331" s="2"/>
      <c r="C331" s="2"/>
      <c r="D331" s="2"/>
      <c r="E331" s="2"/>
      <c r="F331" s="2"/>
      <c r="G331" s="2"/>
      <c r="H331" s="2"/>
      <c r="I331" s="7"/>
    </row>
    <row r="332" spans="1:9" ht="25.5" hidden="1" customHeight="1">
      <c r="A332" s="2"/>
      <c r="B332" s="2"/>
      <c r="C332" s="2"/>
      <c r="D332" s="2"/>
      <c r="E332" s="2"/>
      <c r="F332" s="2"/>
      <c r="G332" s="2"/>
      <c r="H332" s="2"/>
      <c r="I332" s="7"/>
    </row>
    <row r="333" spans="1:9" ht="25.5" hidden="1" customHeight="1">
      <c r="A333" s="2"/>
      <c r="B333" s="2"/>
      <c r="C333" s="2"/>
      <c r="D333" s="2"/>
      <c r="E333" s="2"/>
      <c r="F333" s="2"/>
      <c r="G333" s="2"/>
      <c r="H333" s="2"/>
      <c r="I333" s="7"/>
    </row>
    <row r="334" spans="1:9" ht="25.5" hidden="1" customHeight="1">
      <c r="A334" s="2"/>
      <c r="B334" s="2"/>
      <c r="C334" s="2"/>
      <c r="D334" s="2"/>
      <c r="E334" s="2"/>
      <c r="F334" s="2"/>
      <c r="G334" s="2"/>
      <c r="H334" s="2"/>
      <c r="I334" s="4"/>
    </row>
    <row r="335" spans="1:9" ht="25.5" hidden="1" customHeight="1">
      <c r="A335" s="2"/>
      <c r="B335" s="2"/>
      <c r="C335" s="2"/>
      <c r="D335" s="2"/>
      <c r="E335" s="2"/>
      <c r="F335" s="2"/>
      <c r="G335" s="2"/>
      <c r="H335" s="2"/>
      <c r="I335" s="7"/>
    </row>
    <row r="336" spans="1:9" ht="25.5" hidden="1" customHeight="1">
      <c r="A336" s="2"/>
      <c r="B336" s="2"/>
      <c r="C336" s="2"/>
      <c r="D336" s="2"/>
      <c r="E336" s="2"/>
      <c r="F336" s="2"/>
      <c r="G336" s="2"/>
      <c r="H336" s="2"/>
      <c r="I336" s="7"/>
    </row>
    <row r="337" spans="1:9" ht="25.5" hidden="1" customHeight="1">
      <c r="A337" s="2"/>
      <c r="B337" s="2"/>
      <c r="C337" s="2"/>
      <c r="D337" s="2"/>
      <c r="E337" s="2"/>
      <c r="F337" s="2"/>
      <c r="G337" s="2"/>
      <c r="H337" s="2"/>
      <c r="I337" s="7"/>
    </row>
    <row r="338" spans="1:9" ht="25.5" hidden="1" customHeight="1">
      <c r="A338" s="2"/>
      <c r="B338" s="2"/>
      <c r="C338" s="2"/>
      <c r="D338" s="2"/>
      <c r="E338" s="2"/>
      <c r="F338" s="2"/>
      <c r="G338" s="2"/>
      <c r="H338" s="2"/>
      <c r="I338" s="7"/>
    </row>
    <row r="339" spans="1:9" ht="25.5" hidden="1" customHeight="1">
      <c r="A339" s="2"/>
      <c r="B339" s="2"/>
      <c r="C339" s="2"/>
      <c r="D339" s="2"/>
      <c r="E339" s="2"/>
      <c r="F339" s="2"/>
      <c r="G339" s="2"/>
      <c r="H339" s="2"/>
      <c r="I339" s="7"/>
    </row>
    <row r="340" spans="1:9" ht="25.5" hidden="1" customHeight="1">
      <c r="A340" s="2"/>
      <c r="B340" s="2"/>
      <c r="C340" s="2"/>
      <c r="D340" s="2"/>
      <c r="E340" s="2"/>
      <c r="F340" s="2"/>
      <c r="G340" s="2"/>
      <c r="H340" s="2"/>
      <c r="I340" s="7"/>
    </row>
    <row r="341" spans="1:9" ht="25.5" hidden="1" customHeight="1">
      <c r="A341" s="2"/>
      <c r="B341" s="2"/>
      <c r="C341" s="2"/>
      <c r="D341" s="2"/>
      <c r="E341" s="2"/>
      <c r="F341" s="2"/>
      <c r="G341" s="2"/>
      <c r="H341" s="2"/>
      <c r="I341" s="7"/>
    </row>
    <row r="342" spans="1:9" ht="25.5" hidden="1" customHeight="1">
      <c r="A342" s="2"/>
      <c r="B342" s="2"/>
      <c r="C342" s="2"/>
      <c r="D342" s="2"/>
      <c r="E342" s="2"/>
      <c r="F342" s="2"/>
      <c r="G342" s="2"/>
      <c r="H342" s="2"/>
      <c r="I342" s="7"/>
    </row>
    <row r="343" spans="1:9" ht="25.5" hidden="1" customHeight="1">
      <c r="A343" s="2"/>
      <c r="B343" s="2"/>
      <c r="C343" s="2"/>
      <c r="D343" s="2"/>
      <c r="E343" s="2"/>
      <c r="F343" s="2"/>
      <c r="G343" s="2"/>
      <c r="H343" s="2"/>
      <c r="I343" s="7"/>
    </row>
    <row r="344" spans="1:9" ht="25.5" hidden="1" customHeight="1">
      <c r="A344" s="2"/>
      <c r="B344" s="2"/>
      <c r="C344" s="2"/>
      <c r="D344" s="2"/>
      <c r="E344" s="2"/>
      <c r="F344" s="2"/>
      <c r="G344" s="2"/>
      <c r="H344" s="2"/>
      <c r="I344" s="4"/>
    </row>
    <row r="345" spans="1:9" ht="25.5" hidden="1" customHeight="1">
      <c r="A345" s="2"/>
      <c r="B345" s="2"/>
      <c r="C345" s="2"/>
      <c r="D345" s="2"/>
      <c r="E345" s="2"/>
      <c r="F345" s="2"/>
      <c r="G345" s="2"/>
      <c r="H345" s="2"/>
      <c r="I345" s="7"/>
    </row>
    <row r="346" spans="1:9" ht="25.5" hidden="1" customHeight="1">
      <c r="A346" s="2"/>
      <c r="B346" s="2"/>
      <c r="C346" s="2"/>
      <c r="D346" s="2"/>
      <c r="E346" s="2"/>
      <c r="F346" s="2"/>
      <c r="G346" s="2"/>
      <c r="H346" s="2"/>
      <c r="I346" s="7"/>
    </row>
    <row r="347" spans="1:9" ht="25.5" hidden="1" customHeight="1">
      <c r="A347" s="2"/>
      <c r="B347" s="2"/>
      <c r="C347" s="2"/>
      <c r="D347" s="2"/>
      <c r="E347" s="2"/>
      <c r="F347" s="2"/>
      <c r="G347" s="2"/>
      <c r="H347" s="2"/>
      <c r="I347" s="7"/>
    </row>
    <row r="348" spans="1:9" ht="25.5" hidden="1" customHeight="1">
      <c r="A348" s="2"/>
      <c r="B348" s="2"/>
      <c r="C348" s="2"/>
      <c r="D348" s="2"/>
      <c r="E348" s="2"/>
      <c r="F348" s="2"/>
      <c r="G348" s="2"/>
      <c r="H348" s="2"/>
      <c r="I348" s="7"/>
    </row>
    <row r="349" spans="1:9" ht="25.5" hidden="1" customHeight="1">
      <c r="A349" s="2"/>
      <c r="B349" s="2"/>
      <c r="C349" s="2"/>
      <c r="D349" s="2"/>
      <c r="E349" s="2"/>
      <c r="F349" s="2"/>
      <c r="G349" s="2"/>
      <c r="H349" s="2"/>
      <c r="I349" s="7"/>
    </row>
    <row r="350" spans="1:9" ht="25.5" hidden="1" customHeight="1">
      <c r="A350" s="2"/>
      <c r="B350" s="2"/>
      <c r="C350" s="2"/>
      <c r="D350" s="2"/>
      <c r="E350" s="2"/>
      <c r="F350" s="2"/>
      <c r="G350" s="2"/>
      <c r="H350" s="2"/>
      <c r="I350" s="7"/>
    </row>
    <row r="351" spans="1:9" ht="25.5" hidden="1" customHeight="1">
      <c r="A351" s="2"/>
      <c r="B351" s="2"/>
      <c r="C351" s="2"/>
      <c r="D351" s="2"/>
      <c r="E351" s="2"/>
      <c r="F351" s="2"/>
      <c r="G351" s="2"/>
      <c r="H351" s="2"/>
      <c r="I351" s="7"/>
    </row>
    <row r="352" spans="1:9" ht="25.5" hidden="1" customHeight="1">
      <c r="A352" s="2"/>
      <c r="B352" s="2"/>
      <c r="C352" s="2"/>
      <c r="D352" s="2"/>
      <c r="E352" s="2"/>
      <c r="F352" s="2"/>
      <c r="G352" s="2"/>
      <c r="H352" s="2"/>
      <c r="I352" s="7"/>
    </row>
    <row r="353" spans="1:9" ht="25.5" hidden="1" customHeight="1">
      <c r="A353" s="2"/>
      <c r="B353" s="2"/>
      <c r="C353" s="2"/>
      <c r="D353" s="2"/>
      <c r="E353" s="2"/>
      <c r="F353" s="2"/>
      <c r="G353" s="2"/>
      <c r="H353" s="2"/>
      <c r="I353" s="7"/>
    </row>
    <row r="354" spans="1:9" ht="25.5" hidden="1" customHeight="1">
      <c r="A354" s="2"/>
      <c r="B354" s="2"/>
      <c r="C354" s="2"/>
      <c r="D354" s="2"/>
      <c r="E354" s="2"/>
      <c r="F354" s="2"/>
      <c r="G354" s="2"/>
      <c r="H354" s="2"/>
      <c r="I354" s="4"/>
    </row>
    <row r="355" spans="1:9" ht="25.5" hidden="1" customHeight="1">
      <c r="A355" s="2"/>
      <c r="B355" s="2"/>
      <c r="C355" s="2"/>
      <c r="D355" s="2"/>
      <c r="E355" s="2"/>
      <c r="F355" s="2"/>
      <c r="G355" s="2"/>
      <c r="H355" s="2"/>
      <c r="I355" s="7"/>
    </row>
    <row r="356" spans="1:9" ht="25.5" hidden="1" customHeight="1">
      <c r="A356" s="2"/>
      <c r="B356" s="2"/>
      <c r="C356" s="2"/>
      <c r="D356" s="2"/>
      <c r="E356" s="2"/>
      <c r="F356" s="2"/>
      <c r="G356" s="2"/>
      <c r="H356" s="2"/>
      <c r="I356" s="7"/>
    </row>
    <row r="357" spans="1:9" ht="25.5" hidden="1" customHeight="1">
      <c r="A357" s="2"/>
      <c r="B357" s="2"/>
      <c r="C357" s="2"/>
      <c r="D357" s="2"/>
      <c r="E357" s="2"/>
      <c r="F357" s="2"/>
      <c r="G357" s="2"/>
      <c r="H357" s="2"/>
      <c r="I357" s="7"/>
    </row>
    <row r="358" spans="1:9" ht="25.5" hidden="1" customHeight="1">
      <c r="A358" s="2"/>
      <c r="B358" s="2"/>
      <c r="C358" s="2"/>
      <c r="D358" s="2"/>
      <c r="E358" s="2"/>
      <c r="F358" s="2"/>
      <c r="G358" s="2"/>
      <c r="H358" s="2"/>
      <c r="I358" s="7"/>
    </row>
    <row r="359" spans="1:9" ht="25.5" hidden="1" customHeight="1">
      <c r="A359" s="2"/>
      <c r="B359" s="2"/>
      <c r="C359" s="2"/>
      <c r="D359" s="2"/>
      <c r="E359" s="2"/>
      <c r="F359" s="2"/>
      <c r="G359" s="2"/>
      <c r="H359" s="2"/>
      <c r="I359" s="7"/>
    </row>
    <row r="360" spans="1:9" ht="25.5" hidden="1" customHeight="1">
      <c r="A360" s="2"/>
      <c r="B360" s="2"/>
      <c r="C360" s="2"/>
      <c r="D360" s="2"/>
      <c r="E360" s="2"/>
      <c r="F360" s="2"/>
      <c r="G360" s="2"/>
      <c r="H360" s="2"/>
      <c r="I360" s="7"/>
    </row>
    <row r="361" spans="1:9" ht="25.5" hidden="1" customHeight="1">
      <c r="A361" s="2"/>
      <c r="B361" s="2"/>
      <c r="C361" s="2"/>
      <c r="D361" s="2"/>
      <c r="E361" s="2"/>
      <c r="F361" s="2"/>
      <c r="G361" s="2"/>
      <c r="H361" s="2"/>
      <c r="I361" s="7"/>
    </row>
    <row r="362" spans="1:9" ht="25.5" hidden="1" customHeight="1">
      <c r="A362" s="2"/>
      <c r="B362" s="2"/>
      <c r="C362" s="2"/>
      <c r="D362" s="2"/>
      <c r="E362" s="2"/>
      <c r="F362" s="2"/>
      <c r="G362" s="2"/>
      <c r="H362" s="2"/>
      <c r="I362" s="7"/>
    </row>
    <row r="363" spans="1:9" ht="25.5" hidden="1" customHeight="1">
      <c r="A363" s="2"/>
      <c r="B363" s="2"/>
      <c r="C363" s="2"/>
      <c r="D363" s="2"/>
      <c r="E363" s="2"/>
      <c r="F363" s="2"/>
      <c r="G363" s="2"/>
      <c r="H363" s="2"/>
      <c r="I363" s="7"/>
    </row>
    <row r="364" spans="1:9" ht="25.5" hidden="1" customHeight="1">
      <c r="A364" s="2"/>
      <c r="B364" s="2"/>
      <c r="C364" s="2"/>
      <c r="D364" s="2"/>
      <c r="E364" s="2"/>
      <c r="F364" s="2"/>
      <c r="G364" s="2"/>
      <c r="H364" s="2"/>
      <c r="I364" s="4"/>
    </row>
    <row r="365" spans="1:9" ht="25.5" hidden="1" customHeight="1">
      <c r="A365" s="2"/>
      <c r="B365" s="2"/>
      <c r="C365" s="2"/>
      <c r="D365" s="2"/>
      <c r="E365" s="2"/>
      <c r="F365" s="2"/>
      <c r="G365" s="2"/>
      <c r="H365" s="2"/>
      <c r="I365" s="7"/>
    </row>
    <row r="366" spans="1:9" ht="25.5" hidden="1" customHeight="1">
      <c r="A366" s="2"/>
      <c r="B366" s="2"/>
      <c r="C366" s="2"/>
      <c r="D366" s="2"/>
      <c r="E366" s="2"/>
      <c r="F366" s="2"/>
      <c r="G366" s="2"/>
      <c r="H366" s="2"/>
      <c r="I366" s="7"/>
    </row>
    <row r="367" spans="1:9" ht="25.5" hidden="1" customHeight="1">
      <c r="A367" s="2"/>
      <c r="B367" s="2"/>
      <c r="C367" s="2"/>
      <c r="D367" s="2"/>
      <c r="E367" s="2"/>
      <c r="F367" s="2"/>
      <c r="G367" s="2"/>
      <c r="H367" s="2"/>
      <c r="I367" s="7"/>
    </row>
    <row r="368" spans="1:9" ht="25.5" hidden="1" customHeight="1">
      <c r="A368" s="2"/>
      <c r="B368" s="2"/>
      <c r="C368" s="2"/>
      <c r="D368" s="2"/>
      <c r="E368" s="2"/>
      <c r="F368" s="2"/>
      <c r="G368" s="2"/>
      <c r="H368" s="2"/>
      <c r="I368" s="7"/>
    </row>
    <row r="369" spans="1:9" ht="25.5" hidden="1" customHeight="1">
      <c r="A369" s="2"/>
      <c r="B369" s="2"/>
      <c r="C369" s="2"/>
      <c r="D369" s="2"/>
      <c r="E369" s="2"/>
      <c r="F369" s="2"/>
      <c r="G369" s="2"/>
      <c r="H369" s="2"/>
      <c r="I369" s="7"/>
    </row>
    <row r="370" spans="1:9" ht="25.5" hidden="1" customHeight="1">
      <c r="A370" s="2"/>
      <c r="B370" s="2"/>
      <c r="C370" s="2"/>
      <c r="D370" s="2"/>
      <c r="E370" s="2"/>
      <c r="F370" s="2"/>
      <c r="G370" s="2"/>
      <c r="H370" s="2"/>
      <c r="I370" s="7"/>
    </row>
    <row r="371" spans="1:9" ht="25.5" hidden="1" customHeight="1">
      <c r="A371" s="2"/>
      <c r="B371" s="2"/>
      <c r="C371" s="2"/>
      <c r="D371" s="2"/>
      <c r="E371" s="2"/>
      <c r="F371" s="2"/>
      <c r="G371" s="2"/>
      <c r="H371" s="2"/>
      <c r="I371" s="7"/>
    </row>
    <row r="372" spans="1:9" ht="25.5" hidden="1" customHeight="1">
      <c r="A372" s="2"/>
      <c r="B372" s="2"/>
      <c r="C372" s="2"/>
      <c r="D372" s="2"/>
      <c r="E372" s="2"/>
      <c r="F372" s="2"/>
      <c r="G372" s="2"/>
      <c r="H372" s="2"/>
      <c r="I372" s="7"/>
    </row>
    <row r="373" spans="1:9" ht="25.5" hidden="1" customHeight="1">
      <c r="A373" s="2"/>
      <c r="B373" s="2"/>
      <c r="C373" s="2"/>
      <c r="D373" s="2"/>
      <c r="E373" s="2"/>
      <c r="F373" s="2"/>
      <c r="G373" s="2"/>
      <c r="H373" s="2"/>
      <c r="I373" s="7"/>
    </row>
    <row r="374" spans="1:9" ht="25.5" hidden="1" customHeight="1">
      <c r="A374" s="2"/>
      <c r="B374" s="2"/>
      <c r="C374" s="2"/>
      <c r="D374" s="2"/>
      <c r="E374" s="2"/>
      <c r="F374" s="2"/>
      <c r="G374" s="2"/>
      <c r="H374" s="2"/>
      <c r="I374" s="4"/>
    </row>
    <row r="375" spans="1:9" ht="25.5" hidden="1" customHeight="1">
      <c r="A375" s="2"/>
      <c r="B375" s="2"/>
      <c r="C375" s="2"/>
      <c r="D375" s="2"/>
      <c r="E375" s="2"/>
      <c r="F375" s="2"/>
      <c r="G375" s="2"/>
      <c r="H375" s="2"/>
      <c r="I375" s="7"/>
    </row>
    <row r="376" spans="1:9" ht="25.5" hidden="1" customHeight="1">
      <c r="A376" s="2"/>
      <c r="B376" s="2"/>
      <c r="C376" s="2"/>
      <c r="D376" s="2"/>
      <c r="E376" s="2"/>
      <c r="F376" s="2"/>
      <c r="G376" s="2"/>
      <c r="H376" s="2"/>
      <c r="I376" s="7"/>
    </row>
    <row r="377" spans="1:9" ht="25.5" hidden="1" customHeight="1">
      <c r="A377" s="2"/>
      <c r="B377" s="2"/>
      <c r="C377" s="2"/>
      <c r="D377" s="2"/>
      <c r="E377" s="2"/>
      <c r="F377" s="2"/>
      <c r="G377" s="2"/>
      <c r="H377" s="2"/>
      <c r="I377" s="7"/>
    </row>
    <row r="378" spans="1:9" ht="25.5" hidden="1" customHeight="1">
      <c r="A378" s="2"/>
      <c r="B378" s="2"/>
      <c r="C378" s="2"/>
      <c r="D378" s="2"/>
      <c r="E378" s="2"/>
      <c r="F378" s="2"/>
      <c r="G378" s="2"/>
      <c r="H378" s="2"/>
      <c r="I378" s="7"/>
    </row>
    <row r="379" spans="1:9" ht="25.5" hidden="1" customHeight="1">
      <c r="A379" s="2"/>
      <c r="B379" s="2"/>
      <c r="C379" s="2"/>
      <c r="D379" s="2"/>
      <c r="E379" s="2"/>
      <c r="F379" s="2"/>
      <c r="G379" s="2"/>
      <c r="H379" s="2"/>
      <c r="I379" s="7"/>
    </row>
    <row r="380" spans="1:9" ht="25.5" hidden="1" customHeight="1">
      <c r="A380" s="2"/>
      <c r="B380" s="2"/>
      <c r="C380" s="2"/>
      <c r="D380" s="2"/>
      <c r="E380" s="2"/>
      <c r="F380" s="2"/>
      <c r="G380" s="2"/>
      <c r="H380" s="2"/>
      <c r="I380" s="7"/>
    </row>
    <row r="381" spans="1:9" ht="25.5" hidden="1" customHeight="1">
      <c r="A381" s="2"/>
      <c r="B381" s="2"/>
      <c r="C381" s="2"/>
      <c r="D381" s="2"/>
      <c r="E381" s="2"/>
      <c r="F381" s="2"/>
      <c r="G381" s="2"/>
      <c r="H381" s="2"/>
      <c r="I381" s="7"/>
    </row>
    <row r="382" spans="1:9" ht="25.5" hidden="1" customHeight="1">
      <c r="A382" s="2"/>
      <c r="B382" s="2"/>
      <c r="C382" s="2"/>
      <c r="D382" s="2"/>
      <c r="E382" s="2"/>
      <c r="F382" s="2"/>
      <c r="G382" s="2"/>
      <c r="H382" s="2"/>
      <c r="I382" s="4"/>
    </row>
    <row r="383" spans="1:9" ht="25.5" hidden="1" customHeight="1">
      <c r="A383" s="2"/>
      <c r="B383" s="2"/>
      <c r="C383" s="2"/>
      <c r="D383" s="2"/>
      <c r="E383" s="2"/>
      <c r="F383" s="2"/>
      <c r="G383" s="2"/>
      <c r="H383" s="2"/>
      <c r="I383" s="7"/>
    </row>
    <row r="384" spans="1:9" ht="25.5" hidden="1" customHeight="1">
      <c r="A384" s="2"/>
      <c r="B384" s="2"/>
      <c r="C384" s="2"/>
      <c r="D384" s="2"/>
      <c r="E384" s="2"/>
      <c r="F384" s="2"/>
      <c r="G384" s="2"/>
      <c r="H384" s="2"/>
      <c r="I384" s="7"/>
    </row>
    <row r="385" spans="1:9" ht="25.5" hidden="1" customHeight="1">
      <c r="A385" s="2"/>
      <c r="B385" s="2"/>
      <c r="C385" s="2"/>
      <c r="D385" s="2"/>
      <c r="E385" s="2"/>
      <c r="F385" s="2"/>
      <c r="G385" s="2"/>
      <c r="H385" s="2"/>
      <c r="I385" s="7"/>
    </row>
    <row r="386" spans="1:9" ht="25.5" hidden="1" customHeight="1">
      <c r="A386" s="2"/>
      <c r="B386" s="2"/>
      <c r="C386" s="2"/>
      <c r="D386" s="2"/>
      <c r="E386" s="2"/>
      <c r="F386" s="2"/>
      <c r="G386" s="2"/>
      <c r="H386" s="2"/>
      <c r="I386" s="7"/>
    </row>
    <row r="387" spans="1:9" ht="25.5" hidden="1" customHeight="1">
      <c r="A387" s="2"/>
      <c r="B387" s="2"/>
      <c r="C387" s="2"/>
      <c r="D387" s="2"/>
      <c r="E387" s="2"/>
      <c r="F387" s="2"/>
      <c r="G387" s="2"/>
      <c r="H387" s="2"/>
      <c r="I387" s="7"/>
    </row>
    <row r="388" spans="1:9" ht="25.5" hidden="1" customHeight="1">
      <c r="A388" s="2"/>
      <c r="B388" s="2"/>
      <c r="C388" s="2"/>
      <c r="D388" s="2"/>
      <c r="E388" s="2"/>
      <c r="F388" s="2"/>
      <c r="G388" s="2"/>
      <c r="H388" s="2"/>
      <c r="I388" s="7"/>
    </row>
    <row r="389" spans="1:9" ht="25.5" hidden="1" customHeight="1">
      <c r="A389" s="2"/>
      <c r="B389" s="2"/>
      <c r="C389" s="2"/>
      <c r="D389" s="2"/>
      <c r="E389" s="2"/>
      <c r="F389" s="2"/>
      <c r="G389" s="2"/>
      <c r="H389" s="2"/>
      <c r="I389" s="7"/>
    </row>
    <row r="390" spans="1:9" ht="25.5" hidden="1" customHeight="1">
      <c r="A390" s="2"/>
      <c r="B390" s="2"/>
      <c r="C390" s="2"/>
      <c r="D390" s="2"/>
      <c r="E390" s="2"/>
      <c r="F390" s="2"/>
      <c r="G390" s="2"/>
      <c r="H390" s="2"/>
      <c r="I390" s="7"/>
    </row>
    <row r="391" spans="1:9" ht="25.5" hidden="1" customHeight="1">
      <c r="A391" s="2"/>
      <c r="B391" s="2"/>
      <c r="C391" s="2"/>
      <c r="D391" s="2"/>
      <c r="E391" s="2"/>
      <c r="F391" s="2"/>
      <c r="G391" s="2"/>
      <c r="H391" s="2"/>
      <c r="I391" s="7"/>
    </row>
    <row r="392" spans="1:9" ht="25.5" hidden="1" customHeight="1">
      <c r="A392" s="2"/>
      <c r="B392" s="2"/>
      <c r="C392" s="2"/>
      <c r="D392" s="2"/>
      <c r="E392" s="2"/>
      <c r="F392" s="2"/>
      <c r="G392" s="2"/>
      <c r="H392" s="2"/>
      <c r="I392" s="4"/>
    </row>
    <row r="393" spans="1:9" ht="25.5" hidden="1" customHeight="1">
      <c r="A393" s="2"/>
      <c r="B393" s="2"/>
      <c r="C393" s="2"/>
      <c r="D393" s="2"/>
      <c r="E393" s="2"/>
      <c r="F393" s="2"/>
      <c r="G393" s="2"/>
      <c r="H393" s="2"/>
      <c r="I393" s="7"/>
    </row>
    <row r="394" spans="1:9" ht="25.5" hidden="1" customHeight="1">
      <c r="A394" s="2"/>
      <c r="B394" s="2"/>
      <c r="C394" s="2"/>
      <c r="D394" s="2"/>
      <c r="E394" s="2"/>
      <c r="F394" s="2"/>
      <c r="G394" s="2"/>
      <c r="H394" s="2"/>
      <c r="I394" s="7"/>
    </row>
    <row r="395" spans="1:9" ht="25.5" hidden="1" customHeight="1">
      <c r="A395" s="2"/>
      <c r="B395" s="2"/>
      <c r="C395" s="2"/>
      <c r="D395" s="2"/>
      <c r="E395" s="2"/>
      <c r="F395" s="2"/>
      <c r="G395" s="2"/>
      <c r="H395" s="2"/>
      <c r="I395" s="7"/>
    </row>
    <row r="396" spans="1:9" ht="25.5" hidden="1" customHeight="1">
      <c r="A396" s="2"/>
      <c r="B396" s="2"/>
      <c r="C396" s="2"/>
      <c r="D396" s="2"/>
      <c r="E396" s="2"/>
      <c r="F396" s="2"/>
      <c r="G396" s="2"/>
      <c r="H396" s="2"/>
      <c r="I396" s="7"/>
    </row>
    <row r="397" spans="1:9" ht="25.5" hidden="1" customHeight="1">
      <c r="A397" s="2"/>
      <c r="B397" s="2"/>
      <c r="C397" s="2"/>
      <c r="D397" s="2"/>
      <c r="E397" s="2"/>
      <c r="F397" s="2"/>
      <c r="G397" s="2"/>
      <c r="H397" s="2"/>
      <c r="I397" s="7"/>
    </row>
    <row r="398" spans="1:9" ht="25.5" hidden="1" customHeight="1">
      <c r="A398" s="2"/>
      <c r="B398" s="2"/>
      <c r="C398" s="2"/>
      <c r="D398" s="2"/>
      <c r="E398" s="2"/>
      <c r="F398" s="2"/>
      <c r="G398" s="2"/>
      <c r="H398" s="2"/>
      <c r="I398" s="4"/>
    </row>
    <row r="399" spans="1:9" ht="25.5" hidden="1" customHeight="1">
      <c r="A399" s="2"/>
      <c r="B399" s="2"/>
      <c r="C399" s="2"/>
      <c r="D399" s="2"/>
      <c r="E399" s="2"/>
      <c r="F399" s="2"/>
      <c r="G399" s="2"/>
      <c r="H399" s="2"/>
      <c r="I399" s="7"/>
    </row>
    <row r="400" spans="1:9" ht="25.5" hidden="1" customHeight="1">
      <c r="A400" s="2"/>
      <c r="B400" s="2"/>
      <c r="C400" s="2"/>
      <c r="D400" s="2"/>
      <c r="E400" s="2"/>
      <c r="F400" s="2"/>
      <c r="G400" s="2"/>
      <c r="H400" s="2"/>
      <c r="I400" s="7"/>
    </row>
    <row r="401" spans="1:9" ht="25.5" hidden="1" customHeight="1">
      <c r="A401" s="2"/>
      <c r="B401" s="2"/>
      <c r="C401" s="2"/>
      <c r="D401" s="2"/>
      <c r="E401" s="2"/>
      <c r="F401" s="2"/>
      <c r="G401" s="2"/>
      <c r="H401" s="2"/>
      <c r="I401" s="7"/>
    </row>
    <row r="402" spans="1:9" ht="25.5" hidden="1" customHeight="1">
      <c r="A402" s="2"/>
      <c r="B402" s="2"/>
      <c r="C402" s="2"/>
      <c r="D402" s="2"/>
      <c r="E402" s="2"/>
      <c r="F402" s="2"/>
      <c r="G402" s="2"/>
      <c r="H402" s="2"/>
      <c r="I402" s="7"/>
    </row>
    <row r="403" spans="1:9" ht="25.5" hidden="1" customHeight="1">
      <c r="A403" s="2"/>
      <c r="B403" s="2"/>
      <c r="C403" s="2"/>
      <c r="D403" s="2"/>
      <c r="E403" s="2"/>
      <c r="F403" s="2"/>
      <c r="G403" s="2"/>
      <c r="H403" s="2"/>
      <c r="I403" s="7"/>
    </row>
    <row r="404" spans="1:9" ht="25.5" hidden="1" customHeight="1">
      <c r="A404" s="2"/>
      <c r="B404" s="2"/>
      <c r="C404" s="2"/>
      <c r="D404" s="2"/>
      <c r="E404" s="2"/>
      <c r="F404" s="2"/>
      <c r="G404" s="2"/>
      <c r="H404" s="2"/>
      <c r="I404" s="7"/>
    </row>
    <row r="405" spans="1:9" ht="25.5" hidden="1" customHeight="1">
      <c r="A405" s="2"/>
      <c r="B405" s="2"/>
      <c r="C405" s="2"/>
      <c r="D405" s="2"/>
      <c r="E405" s="2"/>
      <c r="F405" s="2"/>
      <c r="G405" s="2"/>
      <c r="H405" s="2"/>
      <c r="I405" s="7"/>
    </row>
    <row r="406" spans="1:9" ht="25.5" hidden="1" customHeight="1">
      <c r="A406" s="2"/>
      <c r="B406" s="2"/>
      <c r="C406" s="2"/>
      <c r="D406" s="2"/>
      <c r="E406" s="2"/>
      <c r="F406" s="2"/>
      <c r="G406" s="2"/>
      <c r="H406" s="2"/>
      <c r="I406" s="4"/>
    </row>
    <row r="407" spans="1:9" ht="25.5" hidden="1" customHeight="1">
      <c r="A407" s="2"/>
      <c r="B407" s="2"/>
      <c r="C407" s="2"/>
      <c r="D407" s="2"/>
      <c r="E407" s="2"/>
      <c r="F407" s="2"/>
      <c r="G407" s="2"/>
      <c r="H407" s="2"/>
      <c r="I407" s="7"/>
    </row>
    <row r="408" spans="1:9" ht="25.5" hidden="1" customHeight="1">
      <c r="A408" s="2"/>
      <c r="B408" s="2"/>
      <c r="C408" s="2"/>
      <c r="D408" s="2"/>
      <c r="E408" s="2"/>
      <c r="F408" s="2"/>
      <c r="G408" s="2"/>
      <c r="H408" s="2"/>
      <c r="I408" s="7"/>
    </row>
    <row r="409" spans="1:9" ht="25.5" hidden="1" customHeight="1">
      <c r="A409" s="2"/>
      <c r="B409" s="2"/>
      <c r="C409" s="2"/>
      <c r="D409" s="2"/>
      <c r="E409" s="2"/>
      <c r="F409" s="2"/>
      <c r="G409" s="2"/>
      <c r="H409" s="2"/>
      <c r="I409" s="7"/>
    </row>
    <row r="410" spans="1:9" ht="25.5" hidden="1" customHeight="1">
      <c r="A410" s="2"/>
      <c r="B410" s="2"/>
      <c r="C410" s="2"/>
      <c r="D410" s="2"/>
      <c r="E410" s="2"/>
      <c r="F410" s="2"/>
      <c r="G410" s="2"/>
      <c r="H410" s="2"/>
      <c r="I410" s="7"/>
    </row>
    <row r="411" spans="1:9" ht="25.5" hidden="1" customHeight="1">
      <c r="A411" s="2"/>
      <c r="B411" s="2"/>
      <c r="C411" s="2"/>
      <c r="D411" s="2"/>
      <c r="E411" s="2"/>
      <c r="F411" s="2"/>
      <c r="G411" s="2"/>
      <c r="H411" s="2"/>
      <c r="I411" s="7"/>
    </row>
    <row r="412" spans="1:9" ht="25.5" hidden="1" customHeight="1">
      <c r="A412" s="2"/>
      <c r="B412" s="2"/>
      <c r="C412" s="2"/>
      <c r="D412" s="2"/>
      <c r="E412" s="2"/>
      <c r="F412" s="2"/>
      <c r="G412" s="2"/>
      <c r="H412" s="2"/>
      <c r="I412" s="7"/>
    </row>
    <row r="413" spans="1:9" ht="25.5" hidden="1" customHeight="1">
      <c r="A413" s="2"/>
      <c r="B413" s="2"/>
      <c r="C413" s="2"/>
      <c r="D413" s="2"/>
      <c r="E413" s="2"/>
      <c r="F413" s="2"/>
      <c r="G413" s="2"/>
      <c r="H413" s="2"/>
      <c r="I413" s="7"/>
    </row>
    <row r="414" spans="1:9" ht="25.5" hidden="1" customHeight="1">
      <c r="A414" s="2"/>
      <c r="B414" s="2"/>
      <c r="C414" s="2"/>
      <c r="D414" s="2"/>
      <c r="E414" s="2"/>
      <c r="F414" s="2"/>
      <c r="G414" s="2"/>
      <c r="H414" s="2"/>
      <c r="I414" s="7"/>
    </row>
    <row r="415" spans="1:9" ht="25.5" hidden="1" customHeight="1">
      <c r="A415" s="2"/>
      <c r="B415" s="2"/>
      <c r="C415" s="2"/>
      <c r="D415" s="2"/>
      <c r="E415" s="2"/>
      <c r="F415" s="2"/>
      <c r="G415" s="2"/>
      <c r="H415" s="2"/>
      <c r="I415" s="7"/>
    </row>
    <row r="416" spans="1:9" ht="25.5" hidden="1" customHeight="1">
      <c r="A416" s="2"/>
      <c r="B416" s="2"/>
      <c r="C416" s="2"/>
      <c r="D416" s="2"/>
      <c r="E416" s="2"/>
      <c r="F416" s="2"/>
      <c r="G416" s="2"/>
      <c r="H416" s="2"/>
      <c r="I416" s="7"/>
    </row>
    <row r="417" spans="1:9" ht="25.5" hidden="1" customHeight="1">
      <c r="A417" s="2"/>
      <c r="B417" s="2"/>
      <c r="C417" s="2"/>
      <c r="D417" s="2"/>
      <c r="E417" s="2"/>
      <c r="F417" s="2"/>
      <c r="G417" s="2"/>
      <c r="H417" s="2"/>
      <c r="I417" s="4"/>
    </row>
    <row r="418" spans="1:9" ht="25.5" hidden="1" customHeight="1">
      <c r="A418" s="2"/>
      <c r="B418" s="2"/>
      <c r="C418" s="2"/>
      <c r="D418" s="2"/>
      <c r="E418" s="2"/>
      <c r="F418" s="2"/>
      <c r="G418" s="2"/>
      <c r="H418" s="2"/>
      <c r="I418" s="7"/>
    </row>
    <row r="419" spans="1:9" ht="25.5" hidden="1" customHeight="1">
      <c r="A419" s="2"/>
      <c r="B419" s="2"/>
      <c r="C419" s="2"/>
      <c r="D419" s="2"/>
      <c r="E419" s="2"/>
      <c r="F419" s="2"/>
      <c r="G419" s="2"/>
      <c r="H419" s="2"/>
      <c r="I419" s="7"/>
    </row>
    <row r="420" spans="1:9" ht="25.5" hidden="1" customHeight="1">
      <c r="A420" s="2"/>
      <c r="B420" s="2"/>
      <c r="C420" s="2"/>
      <c r="D420" s="2"/>
      <c r="E420" s="2"/>
      <c r="F420" s="2"/>
      <c r="G420" s="2"/>
      <c r="H420" s="2"/>
      <c r="I420" s="7"/>
    </row>
    <row r="421" spans="1:9" ht="25.5" hidden="1" customHeight="1">
      <c r="A421" s="2"/>
      <c r="B421" s="2"/>
      <c r="C421" s="2"/>
      <c r="D421" s="2"/>
      <c r="E421" s="2"/>
      <c r="F421" s="2"/>
      <c r="G421" s="2"/>
      <c r="H421" s="2"/>
      <c r="I421" s="7"/>
    </row>
    <row r="422" spans="1:9" ht="25.5" hidden="1" customHeight="1">
      <c r="A422" s="2"/>
      <c r="B422" s="2"/>
      <c r="C422" s="2"/>
      <c r="D422" s="2"/>
      <c r="E422" s="2"/>
      <c r="F422" s="2"/>
      <c r="G422" s="2"/>
      <c r="H422" s="2"/>
      <c r="I422" s="7"/>
    </row>
    <row r="423" spans="1:9" ht="25.5" hidden="1" customHeight="1">
      <c r="A423" s="2"/>
      <c r="B423" s="2"/>
      <c r="C423" s="2"/>
      <c r="D423" s="2"/>
      <c r="E423" s="2"/>
      <c r="F423" s="2"/>
      <c r="G423" s="2"/>
      <c r="H423" s="2"/>
      <c r="I423" s="4"/>
    </row>
    <row r="424" spans="1:9" ht="25.5" hidden="1" customHeight="1">
      <c r="A424" s="2"/>
      <c r="B424" s="2"/>
      <c r="C424" s="2"/>
      <c r="D424" s="2"/>
      <c r="E424" s="2"/>
      <c r="F424" s="2"/>
      <c r="G424" s="2"/>
      <c r="H424" s="2"/>
      <c r="I424" s="7"/>
    </row>
    <row r="425" spans="1:9" ht="25.5" hidden="1" customHeight="1">
      <c r="A425" s="2"/>
      <c r="B425" s="2"/>
      <c r="C425" s="2"/>
      <c r="D425" s="2"/>
      <c r="E425" s="2"/>
      <c r="F425" s="2"/>
      <c r="G425" s="2"/>
      <c r="H425" s="2"/>
      <c r="I425" s="7"/>
    </row>
    <row r="426" spans="1:9" ht="25.5" hidden="1" customHeight="1">
      <c r="A426" s="2"/>
      <c r="B426" s="2"/>
      <c r="C426" s="2"/>
      <c r="D426" s="2"/>
      <c r="E426" s="2"/>
      <c r="F426" s="2"/>
      <c r="G426" s="2"/>
      <c r="H426" s="2"/>
      <c r="I426" s="7"/>
    </row>
    <row r="427" spans="1:9" ht="25.5" hidden="1" customHeight="1">
      <c r="A427" s="2"/>
      <c r="B427" s="2"/>
      <c r="C427" s="2"/>
      <c r="D427" s="2"/>
      <c r="E427" s="2"/>
      <c r="F427" s="2"/>
      <c r="G427" s="2"/>
      <c r="H427" s="2"/>
      <c r="I427" s="7"/>
    </row>
    <row r="428" spans="1:9" ht="25.5" hidden="1" customHeight="1">
      <c r="A428" s="2"/>
      <c r="B428" s="2"/>
      <c r="C428" s="2"/>
      <c r="D428" s="2"/>
      <c r="E428" s="2"/>
      <c r="F428" s="2"/>
      <c r="G428" s="2"/>
      <c r="H428" s="2"/>
      <c r="I428" s="7"/>
    </row>
    <row r="429" spans="1:9" ht="25.5" hidden="1" customHeight="1">
      <c r="A429" s="2"/>
      <c r="B429" s="2"/>
      <c r="C429" s="2"/>
      <c r="D429" s="2"/>
      <c r="E429" s="2"/>
      <c r="F429" s="2"/>
      <c r="G429" s="2"/>
      <c r="H429" s="2"/>
      <c r="I429" s="7"/>
    </row>
    <row r="430" spans="1:9" ht="25.5" hidden="1" customHeight="1">
      <c r="A430" s="2"/>
      <c r="B430" s="2"/>
      <c r="C430" s="2"/>
      <c r="D430" s="2"/>
      <c r="E430" s="2"/>
      <c r="F430" s="2"/>
      <c r="G430" s="2"/>
      <c r="H430" s="2"/>
      <c r="I430" s="7"/>
    </row>
    <row r="431" spans="1:9" ht="25.5" hidden="1" customHeight="1">
      <c r="A431" s="2"/>
      <c r="B431" s="2"/>
      <c r="C431" s="2"/>
      <c r="D431" s="2"/>
      <c r="E431" s="2"/>
      <c r="F431" s="2"/>
      <c r="G431" s="2"/>
      <c r="H431" s="2"/>
      <c r="I431" s="4"/>
    </row>
    <row r="432" spans="1:9" ht="25.5" hidden="1" customHeight="1">
      <c r="A432" s="2"/>
      <c r="B432" s="2"/>
      <c r="C432" s="2"/>
      <c r="D432" s="2"/>
      <c r="E432" s="2"/>
      <c r="F432" s="2"/>
      <c r="G432" s="2"/>
      <c r="H432" s="2"/>
      <c r="I432" s="7"/>
    </row>
    <row r="433" spans="1:9" ht="25.5" hidden="1" customHeight="1">
      <c r="A433" s="2"/>
      <c r="B433" s="2"/>
      <c r="C433" s="2"/>
      <c r="D433" s="2"/>
      <c r="E433" s="2"/>
      <c r="F433" s="2"/>
      <c r="G433" s="2"/>
      <c r="H433" s="2"/>
      <c r="I433" s="7"/>
    </row>
    <row r="434" spans="1:9" ht="25.5" hidden="1" customHeight="1">
      <c r="A434" s="2"/>
      <c r="B434" s="2"/>
      <c r="C434" s="2"/>
      <c r="D434" s="2"/>
      <c r="E434" s="2"/>
      <c r="F434" s="2"/>
      <c r="G434" s="2"/>
      <c r="H434" s="2"/>
      <c r="I434" s="7"/>
    </row>
    <row r="435" spans="1:9" ht="25.5" hidden="1" customHeight="1">
      <c r="A435" s="2"/>
      <c r="B435" s="2"/>
      <c r="C435" s="2"/>
      <c r="D435" s="2"/>
      <c r="E435" s="2"/>
      <c r="F435" s="2"/>
      <c r="G435" s="2"/>
      <c r="H435" s="2"/>
      <c r="I435" s="7"/>
    </row>
    <row r="436" spans="1:9" ht="25.5" hidden="1" customHeight="1">
      <c r="A436" s="2"/>
      <c r="B436" s="2"/>
      <c r="C436" s="2"/>
      <c r="D436" s="2"/>
      <c r="E436" s="2"/>
      <c r="F436" s="2"/>
      <c r="G436" s="2"/>
      <c r="H436" s="2"/>
      <c r="I436" s="7"/>
    </row>
    <row r="437" spans="1:9" ht="25.5" hidden="1" customHeight="1">
      <c r="A437" s="2"/>
      <c r="B437" s="2"/>
      <c r="C437" s="2"/>
      <c r="D437" s="2"/>
      <c r="E437" s="2"/>
      <c r="F437" s="2"/>
      <c r="G437" s="2"/>
      <c r="H437" s="2"/>
      <c r="I437" s="7"/>
    </row>
    <row r="438" spans="1:9" ht="25.5" hidden="1" customHeight="1">
      <c r="A438" s="2"/>
      <c r="B438" s="2"/>
      <c r="C438" s="2"/>
      <c r="D438" s="2"/>
      <c r="E438" s="2"/>
      <c r="F438" s="2"/>
      <c r="G438" s="2"/>
      <c r="H438" s="2"/>
      <c r="I438" s="7"/>
    </row>
    <row r="439" spans="1:9" ht="25.5" hidden="1" customHeight="1">
      <c r="A439" s="2"/>
      <c r="B439" s="2"/>
      <c r="C439" s="2"/>
      <c r="D439" s="2"/>
      <c r="E439" s="2"/>
      <c r="F439" s="2"/>
      <c r="G439" s="2"/>
      <c r="H439" s="2"/>
      <c r="I439" s="7"/>
    </row>
    <row r="440" spans="1:9" ht="25.5" hidden="1" customHeight="1">
      <c r="A440" s="2"/>
      <c r="B440" s="2"/>
      <c r="C440" s="2"/>
      <c r="D440" s="2"/>
      <c r="E440" s="2"/>
      <c r="F440" s="2"/>
      <c r="G440" s="2"/>
      <c r="H440" s="2"/>
      <c r="I440" s="4"/>
    </row>
    <row r="441" spans="1:9" ht="25.5" hidden="1" customHeight="1">
      <c r="A441" s="2"/>
      <c r="B441" s="2"/>
      <c r="C441" s="2"/>
      <c r="D441" s="2"/>
      <c r="E441" s="2"/>
      <c r="F441" s="2"/>
      <c r="G441" s="2"/>
      <c r="H441" s="2"/>
      <c r="I441" s="7"/>
    </row>
    <row r="442" spans="1:9" ht="25.5" hidden="1" customHeight="1">
      <c r="A442" s="2"/>
      <c r="B442" s="2"/>
      <c r="C442" s="2"/>
      <c r="D442" s="2"/>
      <c r="E442" s="2"/>
      <c r="F442" s="2"/>
      <c r="G442" s="2"/>
      <c r="H442" s="2"/>
      <c r="I442" s="7"/>
    </row>
    <row r="443" spans="1:9" ht="25.5" hidden="1" customHeight="1">
      <c r="A443" s="2"/>
      <c r="B443" s="2"/>
      <c r="C443" s="2"/>
      <c r="D443" s="2"/>
      <c r="E443" s="2"/>
      <c r="F443" s="2"/>
      <c r="G443" s="2"/>
      <c r="H443" s="2"/>
      <c r="I443" s="4"/>
    </row>
    <row r="444" spans="1:9" ht="25.5" hidden="1" customHeight="1">
      <c r="A444" s="2"/>
      <c r="B444" s="2"/>
      <c r="C444" s="2"/>
      <c r="D444" s="2"/>
      <c r="E444" s="2"/>
      <c r="F444" s="2"/>
      <c r="G444" s="2"/>
      <c r="H444" s="2"/>
      <c r="I444" s="7"/>
    </row>
    <row r="445" spans="1:9" ht="25.5" hidden="1" customHeight="1">
      <c r="A445" s="2"/>
      <c r="B445" s="2"/>
      <c r="C445" s="2"/>
      <c r="D445" s="2"/>
      <c r="E445" s="2"/>
      <c r="F445" s="2"/>
      <c r="G445" s="2"/>
      <c r="H445" s="2"/>
      <c r="I445" s="7"/>
    </row>
    <row r="446" spans="1:9" ht="25.5" hidden="1" customHeight="1">
      <c r="A446" s="2"/>
      <c r="B446" s="2"/>
      <c r="C446" s="2"/>
      <c r="D446" s="2"/>
      <c r="E446" s="2"/>
      <c r="F446" s="2"/>
      <c r="G446" s="2"/>
      <c r="H446" s="2"/>
      <c r="I446" s="7"/>
    </row>
    <row r="447" spans="1:9" ht="25.5" hidden="1" customHeight="1">
      <c r="A447" s="2"/>
      <c r="B447" s="2"/>
      <c r="C447" s="2"/>
      <c r="D447" s="2"/>
      <c r="E447" s="2"/>
      <c r="F447" s="2"/>
      <c r="G447" s="2"/>
      <c r="H447" s="2"/>
      <c r="I447" s="7"/>
    </row>
    <row r="448" spans="1:9" ht="25.5" hidden="1" customHeight="1">
      <c r="A448" s="2"/>
      <c r="B448" s="2"/>
      <c r="C448" s="2"/>
      <c r="D448" s="2"/>
      <c r="E448" s="2"/>
      <c r="F448" s="2"/>
      <c r="G448" s="2"/>
      <c r="H448" s="2"/>
      <c r="I448" s="7"/>
    </row>
    <row r="449" spans="1:9" ht="25.5" hidden="1" customHeight="1">
      <c r="A449" s="2"/>
      <c r="B449" s="2"/>
      <c r="C449" s="2"/>
      <c r="D449" s="2"/>
      <c r="E449" s="2"/>
      <c r="F449" s="2"/>
      <c r="G449" s="2"/>
      <c r="H449" s="2"/>
      <c r="I449" s="7"/>
    </row>
    <row r="450" spans="1:9" ht="25.5" hidden="1" customHeight="1">
      <c r="A450" s="2"/>
      <c r="B450" s="2"/>
      <c r="C450" s="2"/>
      <c r="D450" s="2"/>
      <c r="E450" s="2"/>
      <c r="F450" s="2"/>
      <c r="G450" s="2"/>
      <c r="H450" s="2"/>
      <c r="I450" s="4"/>
    </row>
    <row r="451" spans="1:9" ht="25.5" hidden="1" customHeight="1">
      <c r="A451" s="2"/>
      <c r="B451" s="2"/>
      <c r="C451" s="2"/>
      <c r="D451" s="2"/>
      <c r="E451" s="2"/>
      <c r="F451" s="2"/>
      <c r="G451" s="2"/>
      <c r="H451" s="2"/>
      <c r="I451" s="7"/>
    </row>
    <row r="452" spans="1:9" ht="25.5" hidden="1" customHeight="1">
      <c r="A452" s="2"/>
      <c r="B452" s="2"/>
      <c r="C452" s="2"/>
      <c r="D452" s="2"/>
      <c r="E452" s="2"/>
      <c r="F452" s="2"/>
      <c r="G452" s="2"/>
      <c r="H452" s="2"/>
      <c r="I452" s="7"/>
    </row>
    <row r="453" spans="1:9" ht="25.5" hidden="1" customHeight="1">
      <c r="A453" s="2"/>
      <c r="B453" s="2"/>
      <c r="C453" s="2"/>
      <c r="D453" s="2"/>
      <c r="E453" s="2"/>
      <c r="F453" s="2"/>
      <c r="G453" s="2"/>
      <c r="H453" s="2"/>
      <c r="I453" s="7"/>
    </row>
    <row r="454" spans="1:9" ht="25.5" hidden="1" customHeight="1">
      <c r="A454" s="2"/>
      <c r="B454" s="2"/>
      <c r="C454" s="2"/>
      <c r="D454" s="2"/>
      <c r="E454" s="2"/>
      <c r="F454" s="2"/>
      <c r="G454" s="2"/>
      <c r="H454" s="2"/>
      <c r="I454" s="4"/>
    </row>
    <row r="455" spans="1:9" ht="25.5" hidden="1" customHeight="1">
      <c r="A455" s="2"/>
      <c r="B455" s="2"/>
      <c r="C455" s="2"/>
      <c r="D455" s="2"/>
      <c r="E455" s="2"/>
      <c r="F455" s="2"/>
      <c r="G455" s="2"/>
      <c r="H455" s="2"/>
      <c r="I455" s="4"/>
    </row>
    <row r="456" spans="1:9" ht="25.5" hidden="1" customHeight="1">
      <c r="A456" s="2"/>
      <c r="B456" s="2"/>
      <c r="C456" s="2"/>
      <c r="D456" s="2"/>
      <c r="E456" s="2"/>
      <c r="F456" s="2"/>
      <c r="G456" s="2"/>
      <c r="H456" s="2"/>
      <c r="I456" s="7"/>
    </row>
    <row r="457" spans="1:9" ht="25.5" hidden="1" customHeight="1">
      <c r="A457" s="2"/>
      <c r="B457" s="2"/>
      <c r="C457" s="2"/>
      <c r="D457" s="2"/>
      <c r="E457" s="2"/>
      <c r="F457" s="2"/>
      <c r="G457" s="2"/>
      <c r="H457" s="2"/>
      <c r="I457" s="7"/>
    </row>
    <row r="458" spans="1:9" ht="25.5" hidden="1" customHeight="1">
      <c r="A458" s="2"/>
      <c r="B458" s="2"/>
      <c r="C458" s="2"/>
      <c r="D458" s="2"/>
      <c r="E458" s="2"/>
      <c r="F458" s="2"/>
      <c r="G458" s="2"/>
      <c r="H458" s="2"/>
      <c r="I458" s="7"/>
    </row>
    <row r="459" spans="1:9" ht="25.5" hidden="1" customHeight="1">
      <c r="A459" s="2"/>
      <c r="B459" s="2"/>
      <c r="C459" s="2"/>
      <c r="D459" s="2"/>
      <c r="E459" s="2"/>
      <c r="F459" s="2"/>
      <c r="G459" s="2"/>
      <c r="H459" s="2"/>
      <c r="I459" s="7"/>
    </row>
    <row r="460" spans="1:9" ht="25.5" hidden="1" customHeight="1">
      <c r="A460" s="2"/>
      <c r="B460" s="2"/>
      <c r="C460" s="2"/>
      <c r="D460" s="2"/>
      <c r="E460" s="2"/>
      <c r="F460" s="2"/>
      <c r="G460" s="2"/>
      <c r="H460" s="2"/>
      <c r="I460" s="7"/>
    </row>
    <row r="461" spans="1:9" ht="25.5" hidden="1" customHeight="1">
      <c r="A461" s="2"/>
      <c r="B461" s="2"/>
      <c r="C461" s="2"/>
      <c r="D461" s="2"/>
      <c r="E461" s="2"/>
      <c r="F461" s="2"/>
      <c r="G461" s="2"/>
      <c r="H461" s="2"/>
      <c r="I461" s="7"/>
    </row>
    <row r="462" spans="1:9" ht="25.5" hidden="1" customHeight="1">
      <c r="A462" s="2"/>
      <c r="B462" s="2"/>
      <c r="C462" s="2"/>
      <c r="D462" s="2"/>
      <c r="E462" s="2"/>
      <c r="F462" s="2"/>
      <c r="G462" s="2"/>
      <c r="H462" s="2"/>
      <c r="I462" s="4"/>
    </row>
    <row r="463" spans="1:9" ht="25.5" hidden="1" customHeight="1">
      <c r="A463" s="2"/>
      <c r="B463" s="2"/>
      <c r="C463" s="2"/>
      <c r="D463" s="2"/>
      <c r="E463" s="2"/>
      <c r="F463" s="2"/>
      <c r="G463" s="2"/>
      <c r="H463" s="2"/>
      <c r="I463" s="7"/>
    </row>
    <row r="464" spans="1:9" ht="25.5" hidden="1" customHeight="1">
      <c r="A464" s="2"/>
      <c r="B464" s="2"/>
      <c r="C464" s="2"/>
      <c r="D464" s="2"/>
      <c r="E464" s="2"/>
      <c r="F464" s="2"/>
      <c r="G464" s="2"/>
      <c r="H464" s="2"/>
      <c r="I464" s="7"/>
    </row>
    <row r="465" spans="1:9" ht="25.5" hidden="1" customHeight="1">
      <c r="A465" s="2"/>
      <c r="B465" s="2"/>
      <c r="C465" s="2"/>
      <c r="D465" s="2"/>
      <c r="E465" s="2"/>
      <c r="F465" s="2"/>
      <c r="G465" s="2"/>
      <c r="H465" s="2"/>
      <c r="I465" s="7"/>
    </row>
    <row r="466" spans="1:9" ht="25.5" hidden="1" customHeight="1">
      <c r="A466" s="2"/>
      <c r="B466" s="2"/>
      <c r="C466" s="2"/>
      <c r="D466" s="2"/>
      <c r="E466" s="2"/>
      <c r="F466" s="2"/>
      <c r="G466" s="2"/>
      <c r="H466" s="2"/>
      <c r="I466" s="7"/>
    </row>
    <row r="467" spans="1:9" ht="25.5" hidden="1" customHeight="1">
      <c r="A467" s="2"/>
      <c r="B467" s="2"/>
      <c r="C467" s="2"/>
      <c r="D467" s="2"/>
      <c r="E467" s="2"/>
      <c r="F467" s="2"/>
      <c r="G467" s="2"/>
      <c r="H467" s="2"/>
      <c r="I467" s="4"/>
    </row>
    <row r="468" spans="1:9" ht="25.5" hidden="1" customHeight="1">
      <c r="A468" s="2"/>
      <c r="B468" s="2"/>
      <c r="C468" s="2"/>
      <c r="D468" s="2"/>
      <c r="E468" s="2"/>
      <c r="F468" s="2"/>
      <c r="G468" s="2"/>
      <c r="H468" s="2"/>
      <c r="I468" s="7"/>
    </row>
    <row r="469" spans="1:9" ht="25.5" hidden="1" customHeight="1">
      <c r="A469" s="2"/>
      <c r="B469" s="2"/>
      <c r="C469" s="2"/>
      <c r="D469" s="2"/>
      <c r="E469" s="2"/>
      <c r="F469" s="2"/>
      <c r="G469" s="2"/>
      <c r="H469" s="2"/>
      <c r="I469" s="7"/>
    </row>
    <row r="470" spans="1:9" ht="25.5" hidden="1" customHeight="1">
      <c r="A470" s="2"/>
      <c r="B470" s="2"/>
      <c r="C470" s="2"/>
      <c r="D470" s="2"/>
      <c r="E470" s="2"/>
      <c r="F470" s="2"/>
      <c r="G470" s="2"/>
      <c r="H470" s="2"/>
      <c r="I470" s="4"/>
    </row>
    <row r="471" spans="1:9" ht="25.5" hidden="1" customHeight="1">
      <c r="A471" s="2"/>
      <c r="B471" s="2"/>
      <c r="C471" s="2"/>
      <c r="D471" s="2"/>
      <c r="E471" s="2"/>
      <c r="F471" s="2"/>
      <c r="G471" s="2"/>
      <c r="H471" s="2"/>
      <c r="I471" s="7"/>
    </row>
    <row r="472" spans="1:9" ht="25.5" hidden="1" customHeight="1">
      <c r="A472" s="2"/>
      <c r="B472" s="2"/>
      <c r="C472" s="2"/>
      <c r="D472" s="2"/>
      <c r="E472" s="2"/>
      <c r="F472" s="2"/>
      <c r="G472" s="2"/>
      <c r="H472" s="2"/>
      <c r="I472" s="7"/>
    </row>
    <row r="473" spans="1:9" ht="25.5" hidden="1" customHeight="1">
      <c r="A473" s="2"/>
      <c r="B473" s="2"/>
      <c r="C473" s="2"/>
      <c r="D473" s="2"/>
      <c r="E473" s="2"/>
      <c r="F473" s="2"/>
      <c r="G473" s="2"/>
      <c r="H473" s="2"/>
      <c r="I473" s="7"/>
    </row>
    <row r="474" spans="1:9" ht="25.5" hidden="1" customHeight="1">
      <c r="A474" s="2"/>
      <c r="B474" s="2"/>
      <c r="C474" s="2"/>
      <c r="D474" s="2"/>
      <c r="E474" s="2"/>
      <c r="F474" s="2"/>
      <c r="G474" s="2"/>
      <c r="H474" s="2"/>
      <c r="I474" s="7"/>
    </row>
    <row r="475" spans="1:9" ht="25.5" hidden="1" customHeight="1">
      <c r="A475" s="2"/>
      <c r="B475" s="2"/>
      <c r="C475" s="2"/>
      <c r="D475" s="2"/>
      <c r="E475" s="2"/>
      <c r="F475" s="2"/>
      <c r="G475" s="2"/>
      <c r="H475" s="2"/>
      <c r="I475" s="7"/>
    </row>
    <row r="476" spans="1:9" ht="25.5" hidden="1" customHeight="1">
      <c r="A476" s="2"/>
      <c r="B476" s="2"/>
      <c r="C476" s="2"/>
      <c r="D476" s="2"/>
      <c r="E476" s="2"/>
      <c r="F476" s="2"/>
      <c r="G476" s="2"/>
      <c r="H476" s="2"/>
      <c r="I476" s="7"/>
    </row>
    <row r="477" spans="1:9" ht="25.5" hidden="1" customHeight="1">
      <c r="A477" s="2"/>
      <c r="B477" s="2"/>
      <c r="C477" s="2"/>
      <c r="D477" s="2"/>
      <c r="E477" s="2"/>
      <c r="F477" s="2"/>
      <c r="G477" s="2"/>
      <c r="H477" s="2"/>
      <c r="I477" s="4"/>
    </row>
    <row r="478" spans="1:9" ht="25.5" hidden="1" customHeight="1">
      <c r="A478" s="2"/>
      <c r="B478" s="2"/>
      <c r="C478" s="2"/>
      <c r="D478" s="2"/>
      <c r="E478" s="2"/>
      <c r="F478" s="2"/>
      <c r="G478" s="2"/>
      <c r="H478" s="2"/>
      <c r="I478" s="7"/>
    </row>
    <row r="479" spans="1:9" ht="25.5" hidden="1" customHeight="1">
      <c r="A479" s="2"/>
      <c r="B479" s="2"/>
      <c r="C479" s="2"/>
      <c r="D479" s="2"/>
      <c r="E479" s="2"/>
      <c r="F479" s="2"/>
      <c r="G479" s="2"/>
      <c r="H479" s="2"/>
      <c r="I479" s="4"/>
    </row>
    <row r="480" spans="1:9" ht="25.5" hidden="1" customHeight="1">
      <c r="A480" s="2"/>
      <c r="B480" s="2"/>
      <c r="C480" s="2"/>
      <c r="D480" s="2"/>
      <c r="E480" s="2"/>
      <c r="F480" s="2"/>
      <c r="G480" s="2"/>
      <c r="H480" s="2"/>
      <c r="I480" s="7"/>
    </row>
    <row r="481" spans="1:9" ht="25.5" hidden="1" customHeight="1">
      <c r="A481" s="2"/>
      <c r="B481" s="2"/>
      <c r="C481" s="2"/>
      <c r="D481" s="2"/>
      <c r="E481" s="2"/>
      <c r="F481" s="2"/>
      <c r="G481" s="2"/>
      <c r="H481" s="2"/>
      <c r="I481" s="7"/>
    </row>
    <row r="482" spans="1:9" ht="25.5" hidden="1" customHeight="1">
      <c r="A482" s="2"/>
      <c r="B482" s="2"/>
      <c r="C482" s="2"/>
      <c r="D482" s="2"/>
      <c r="E482" s="2"/>
      <c r="F482" s="2"/>
      <c r="G482" s="2"/>
      <c r="H482" s="2"/>
      <c r="I482" s="7"/>
    </row>
    <row r="483" spans="1:9" ht="25.5" hidden="1" customHeight="1">
      <c r="A483" s="2"/>
      <c r="B483" s="2"/>
      <c r="C483" s="2"/>
      <c r="D483" s="2"/>
      <c r="E483" s="2"/>
      <c r="F483" s="2"/>
      <c r="G483" s="2"/>
      <c r="H483" s="2"/>
      <c r="I483" s="7"/>
    </row>
    <row r="484" spans="1:9" ht="25.5" hidden="1" customHeight="1">
      <c r="A484" s="2"/>
      <c r="B484" s="2"/>
      <c r="C484" s="2"/>
      <c r="D484" s="2"/>
      <c r="E484" s="2"/>
      <c r="F484" s="2"/>
      <c r="G484" s="2"/>
      <c r="H484" s="2"/>
      <c r="I484" s="7"/>
    </row>
    <row r="485" spans="1:9" ht="25.5" hidden="1" customHeight="1">
      <c r="A485" s="2"/>
      <c r="B485" s="2"/>
      <c r="C485" s="2"/>
      <c r="D485" s="2"/>
      <c r="E485" s="2"/>
      <c r="F485" s="2"/>
      <c r="G485" s="2"/>
      <c r="H485" s="2"/>
      <c r="I485" s="7"/>
    </row>
    <row r="486" spans="1:9" ht="25.5" hidden="1" customHeight="1">
      <c r="A486" s="2"/>
      <c r="B486" s="2"/>
      <c r="C486" s="2"/>
      <c r="D486" s="2"/>
      <c r="E486" s="2"/>
      <c r="F486" s="2"/>
      <c r="G486" s="2"/>
      <c r="H486" s="2"/>
      <c r="I486" s="7"/>
    </row>
    <row r="487" spans="1:9" ht="25.5" hidden="1" customHeight="1">
      <c r="A487" s="2"/>
      <c r="B487" s="2"/>
      <c r="C487" s="2"/>
      <c r="D487" s="2"/>
      <c r="E487" s="2"/>
      <c r="F487" s="2"/>
      <c r="G487" s="2"/>
      <c r="H487" s="2"/>
      <c r="I487" s="7"/>
    </row>
    <row r="488" spans="1:9" ht="25.5" hidden="1" customHeight="1">
      <c r="A488" s="2"/>
      <c r="B488" s="2"/>
      <c r="C488" s="2"/>
      <c r="D488" s="2"/>
      <c r="E488" s="2"/>
      <c r="F488" s="2"/>
      <c r="G488" s="2"/>
      <c r="H488" s="2"/>
      <c r="I488" s="4"/>
    </row>
    <row r="489" spans="1:9" ht="25.5" hidden="1" customHeight="1">
      <c r="A489" s="2"/>
      <c r="B489" s="2"/>
      <c r="C489" s="2"/>
      <c r="D489" s="2"/>
      <c r="E489" s="2"/>
      <c r="F489" s="2"/>
      <c r="G489" s="2"/>
      <c r="H489" s="2"/>
      <c r="I489" s="7"/>
    </row>
    <row r="490" spans="1:9" ht="25.5" hidden="1" customHeight="1">
      <c r="A490" s="2"/>
      <c r="B490" s="2"/>
      <c r="C490" s="2"/>
      <c r="D490" s="2"/>
      <c r="E490" s="2"/>
      <c r="F490" s="2"/>
      <c r="G490" s="2"/>
      <c r="H490" s="2"/>
      <c r="I490" s="7"/>
    </row>
    <row r="491" spans="1:9" ht="25.5" hidden="1" customHeight="1">
      <c r="A491" s="2"/>
      <c r="B491" s="2"/>
      <c r="C491" s="2"/>
      <c r="D491" s="2"/>
      <c r="E491" s="2"/>
      <c r="F491" s="2"/>
      <c r="G491" s="2"/>
      <c r="H491" s="2"/>
      <c r="I491" s="7"/>
    </row>
    <row r="492" spans="1:9" ht="25.5" hidden="1" customHeight="1">
      <c r="A492" s="2"/>
      <c r="B492" s="2"/>
      <c r="C492" s="2"/>
      <c r="D492" s="2"/>
      <c r="E492" s="2"/>
      <c r="F492" s="2"/>
      <c r="G492" s="2"/>
      <c r="H492" s="2"/>
      <c r="I492" s="7"/>
    </row>
    <row r="493" spans="1:9" ht="25.5" hidden="1" customHeight="1">
      <c r="A493" s="2"/>
      <c r="B493" s="2"/>
      <c r="C493" s="2"/>
      <c r="D493" s="2"/>
      <c r="E493" s="2"/>
      <c r="F493" s="2"/>
      <c r="G493" s="2"/>
      <c r="H493" s="2"/>
      <c r="I493" s="7"/>
    </row>
    <row r="494" spans="1:9" ht="25.5" hidden="1" customHeight="1">
      <c r="A494" s="2"/>
      <c r="B494" s="2"/>
      <c r="C494" s="2"/>
      <c r="D494" s="2"/>
      <c r="E494" s="2"/>
      <c r="F494" s="2"/>
      <c r="G494" s="2"/>
      <c r="H494" s="2"/>
      <c r="I494" s="7"/>
    </row>
    <row r="495" spans="1:9" ht="25.5" hidden="1" customHeight="1">
      <c r="A495" s="2"/>
      <c r="B495" s="2"/>
      <c r="C495" s="2"/>
      <c r="D495" s="2"/>
      <c r="E495" s="2"/>
      <c r="F495" s="2"/>
      <c r="G495" s="2"/>
      <c r="H495" s="2"/>
      <c r="I495" s="7"/>
    </row>
    <row r="496" spans="1:9" ht="25.5" hidden="1" customHeight="1">
      <c r="A496" s="2"/>
      <c r="B496" s="2"/>
      <c r="C496" s="2"/>
      <c r="D496" s="2"/>
      <c r="E496" s="2"/>
      <c r="F496" s="2"/>
      <c r="G496" s="2"/>
      <c r="H496" s="2"/>
      <c r="I496" s="7"/>
    </row>
    <row r="497" spans="1:9" ht="25.5" hidden="1" customHeight="1">
      <c r="A497" s="2"/>
      <c r="B497" s="2"/>
      <c r="C497" s="2"/>
      <c r="D497" s="2"/>
      <c r="E497" s="2"/>
      <c r="F497" s="2"/>
      <c r="G497" s="2"/>
      <c r="H497" s="2"/>
      <c r="I497" s="7"/>
    </row>
    <row r="498" spans="1:9" ht="25.5" hidden="1" customHeight="1">
      <c r="A498" s="2"/>
      <c r="B498" s="2"/>
      <c r="C498" s="2"/>
      <c r="D498" s="2"/>
      <c r="E498" s="2"/>
      <c r="F498" s="2"/>
      <c r="G498" s="2"/>
      <c r="H498" s="2"/>
      <c r="I498" s="4"/>
    </row>
    <row r="499" spans="1:9" ht="25.5" hidden="1" customHeight="1">
      <c r="A499" s="2"/>
      <c r="B499" s="2"/>
      <c r="C499" s="2"/>
      <c r="D499" s="2"/>
      <c r="E499" s="2"/>
      <c r="F499" s="2"/>
      <c r="G499" s="2"/>
      <c r="H499" s="2"/>
      <c r="I499" s="7"/>
    </row>
    <row r="500" spans="1:9" ht="25.5" hidden="1" customHeight="1">
      <c r="A500" s="2"/>
      <c r="B500" s="2"/>
      <c r="C500" s="2"/>
      <c r="D500" s="2"/>
      <c r="E500" s="2"/>
      <c r="F500" s="2"/>
      <c r="G500" s="2"/>
      <c r="H500" s="2"/>
      <c r="I500" s="7"/>
    </row>
    <row r="501" spans="1:9" ht="25.5" hidden="1" customHeight="1">
      <c r="A501" s="2"/>
      <c r="B501" s="2"/>
      <c r="C501" s="2"/>
      <c r="D501" s="2"/>
      <c r="E501" s="2"/>
      <c r="F501" s="2"/>
      <c r="G501" s="2"/>
      <c r="H501" s="2"/>
      <c r="I501" s="7"/>
    </row>
    <row r="502" spans="1:9" ht="25.5" hidden="1" customHeight="1">
      <c r="A502" s="2"/>
      <c r="B502" s="2"/>
      <c r="C502" s="2"/>
      <c r="D502" s="2"/>
      <c r="E502" s="2"/>
      <c r="F502" s="2"/>
      <c r="G502" s="2"/>
      <c r="H502" s="2"/>
      <c r="I502" s="7"/>
    </row>
    <row r="503" spans="1:9" ht="25.5" hidden="1" customHeight="1">
      <c r="A503" s="2"/>
      <c r="B503" s="2"/>
      <c r="C503" s="2"/>
      <c r="D503" s="2"/>
      <c r="E503" s="2"/>
      <c r="F503" s="2"/>
      <c r="G503" s="2"/>
      <c r="H503" s="2"/>
      <c r="I503" s="4"/>
    </row>
    <row r="504" spans="1:9" ht="25.5" hidden="1" customHeight="1">
      <c r="A504" s="2"/>
      <c r="B504" s="2"/>
      <c r="C504" s="2"/>
      <c r="D504" s="2"/>
      <c r="E504" s="2"/>
      <c r="F504" s="2"/>
      <c r="G504" s="2"/>
      <c r="H504" s="2"/>
      <c r="I504" s="7"/>
    </row>
    <row r="505" spans="1:9" ht="25.5" hidden="1" customHeight="1">
      <c r="A505" s="2"/>
      <c r="B505" s="2"/>
      <c r="C505" s="2"/>
      <c r="D505" s="2"/>
      <c r="E505" s="2"/>
      <c r="F505" s="2"/>
      <c r="G505" s="2"/>
      <c r="H505" s="2"/>
      <c r="I505" s="7"/>
    </row>
    <row r="506" spans="1:9" ht="25.5" hidden="1" customHeight="1">
      <c r="A506" s="2"/>
      <c r="B506" s="2"/>
      <c r="C506" s="2"/>
      <c r="D506" s="2"/>
      <c r="E506" s="2"/>
      <c r="F506" s="2"/>
      <c r="G506" s="2"/>
      <c r="H506" s="2"/>
      <c r="I506" s="7"/>
    </row>
    <row r="507" spans="1:9" ht="25.5" hidden="1" customHeight="1">
      <c r="A507" s="2"/>
      <c r="B507" s="2"/>
      <c r="C507" s="2"/>
      <c r="D507" s="2"/>
      <c r="E507" s="2"/>
      <c r="F507" s="2"/>
      <c r="G507" s="2"/>
      <c r="H507" s="2"/>
      <c r="I507" s="7"/>
    </row>
    <row r="508" spans="1:9" ht="25.5" hidden="1" customHeight="1">
      <c r="A508" s="2"/>
      <c r="B508" s="2"/>
      <c r="C508" s="2"/>
      <c r="D508" s="2"/>
      <c r="E508" s="2"/>
      <c r="F508" s="2"/>
      <c r="G508" s="2"/>
      <c r="H508" s="2"/>
      <c r="I508" s="7"/>
    </row>
    <row r="509" spans="1:9" ht="25.5" hidden="1" customHeight="1">
      <c r="A509" s="2"/>
      <c r="B509" s="2"/>
      <c r="C509" s="2"/>
      <c r="D509" s="2"/>
      <c r="E509" s="2"/>
      <c r="F509" s="2"/>
      <c r="G509" s="2"/>
      <c r="H509" s="2"/>
      <c r="I509" s="7"/>
    </row>
    <row r="510" spans="1:9" ht="25.5" hidden="1" customHeight="1">
      <c r="A510" s="2"/>
      <c r="B510" s="2"/>
      <c r="C510" s="2"/>
      <c r="D510" s="2"/>
      <c r="E510" s="2"/>
      <c r="F510" s="2"/>
      <c r="G510" s="2"/>
      <c r="H510" s="2"/>
      <c r="I510" s="7"/>
    </row>
    <row r="511" spans="1:9" ht="25.5" hidden="1" customHeight="1">
      <c r="A511" s="2"/>
      <c r="B511" s="2"/>
      <c r="C511" s="2"/>
      <c r="D511" s="2"/>
      <c r="E511" s="2"/>
      <c r="F511" s="2"/>
      <c r="G511" s="2"/>
      <c r="H511" s="2"/>
      <c r="I511" s="7"/>
    </row>
    <row r="512" spans="1:9" ht="25.5" hidden="1" customHeight="1">
      <c r="A512" s="2"/>
      <c r="B512" s="2"/>
      <c r="C512" s="2"/>
      <c r="D512" s="2"/>
      <c r="E512" s="2"/>
      <c r="F512" s="2"/>
      <c r="G512" s="2"/>
      <c r="H512" s="2"/>
      <c r="I512" s="7"/>
    </row>
    <row r="513" spans="1:9" ht="25.5" hidden="1" customHeight="1">
      <c r="A513" s="2"/>
      <c r="B513" s="2"/>
      <c r="C513" s="2"/>
      <c r="D513" s="2"/>
      <c r="E513" s="2"/>
      <c r="F513" s="2"/>
      <c r="G513" s="2"/>
      <c r="H513" s="2"/>
      <c r="I513" s="4"/>
    </row>
    <row r="514" spans="1:9" ht="25.5" hidden="1" customHeight="1">
      <c r="A514" s="2"/>
      <c r="B514" s="2"/>
      <c r="C514" s="2"/>
      <c r="D514" s="2"/>
      <c r="E514" s="2"/>
      <c r="F514" s="2"/>
      <c r="G514" s="2"/>
      <c r="H514" s="2"/>
      <c r="I514" s="4"/>
    </row>
    <row r="515" spans="1:9" ht="25.5" hidden="1" customHeight="1">
      <c r="A515" s="2"/>
      <c r="B515" s="2"/>
      <c r="C515" s="2"/>
      <c r="D515" s="2"/>
      <c r="E515" s="2"/>
      <c r="F515" s="2"/>
      <c r="G515" s="2"/>
      <c r="H515" s="2"/>
      <c r="I515" s="7"/>
    </row>
    <row r="516" spans="1:9" ht="25.5" hidden="1" customHeight="1">
      <c r="A516" s="2"/>
      <c r="B516" s="2"/>
      <c r="C516" s="2"/>
      <c r="D516" s="2"/>
      <c r="E516" s="2"/>
      <c r="F516" s="2"/>
      <c r="G516" s="2"/>
      <c r="H516" s="2"/>
      <c r="I516" s="7"/>
    </row>
    <row r="517" spans="1:9" ht="25.5" hidden="1" customHeight="1">
      <c r="A517" s="2"/>
      <c r="B517" s="2"/>
      <c r="C517" s="2"/>
      <c r="D517" s="2"/>
      <c r="E517" s="2"/>
      <c r="F517" s="2"/>
      <c r="G517" s="2"/>
      <c r="H517" s="2"/>
      <c r="I517" s="7"/>
    </row>
    <row r="518" spans="1:9" ht="25.5" hidden="1" customHeight="1">
      <c r="A518" s="2"/>
      <c r="B518" s="2"/>
      <c r="C518" s="2"/>
      <c r="D518" s="2"/>
      <c r="E518" s="2"/>
      <c r="F518" s="2"/>
      <c r="G518" s="2"/>
      <c r="H518" s="2"/>
      <c r="I518" s="7"/>
    </row>
    <row r="519" spans="1:9" ht="25.5" hidden="1" customHeight="1">
      <c r="A519" s="2"/>
      <c r="B519" s="2"/>
      <c r="C519" s="2"/>
      <c r="D519" s="2"/>
      <c r="E519" s="2"/>
      <c r="F519" s="2"/>
      <c r="G519" s="2"/>
      <c r="H519" s="2"/>
      <c r="I519" s="7"/>
    </row>
    <row r="520" spans="1:9" ht="25.5" hidden="1" customHeight="1">
      <c r="A520" s="2"/>
      <c r="B520" s="2"/>
      <c r="C520" s="2"/>
      <c r="D520" s="2"/>
      <c r="E520" s="2"/>
      <c r="F520" s="2"/>
      <c r="G520" s="2"/>
      <c r="H520" s="2"/>
      <c r="I520" s="7"/>
    </row>
    <row r="521" spans="1:9" ht="25.5" hidden="1" customHeight="1">
      <c r="A521" s="2"/>
      <c r="B521" s="2"/>
      <c r="C521" s="2"/>
      <c r="D521" s="2"/>
      <c r="E521" s="2"/>
      <c r="F521" s="2"/>
      <c r="G521" s="2"/>
      <c r="H521" s="2"/>
      <c r="I521" s="7"/>
    </row>
    <row r="522" spans="1:9" ht="25.5" hidden="1" customHeight="1">
      <c r="A522" s="2"/>
      <c r="B522" s="2"/>
      <c r="C522" s="2"/>
      <c r="D522" s="2"/>
      <c r="E522" s="2"/>
      <c r="F522" s="2"/>
      <c r="G522" s="2"/>
      <c r="H522" s="2"/>
      <c r="I522" s="7"/>
    </row>
    <row r="523" spans="1:9" ht="25.5" hidden="1" customHeight="1">
      <c r="A523" s="2"/>
      <c r="B523" s="2"/>
      <c r="C523" s="2"/>
      <c r="D523" s="2"/>
      <c r="E523" s="2"/>
      <c r="F523" s="2"/>
      <c r="G523" s="2"/>
      <c r="H523" s="2"/>
      <c r="I523" s="4"/>
    </row>
    <row r="524" spans="1:9" ht="25.5" hidden="1" customHeight="1">
      <c r="A524" s="2"/>
      <c r="B524" s="2"/>
      <c r="C524" s="2"/>
      <c r="D524" s="2"/>
      <c r="E524" s="2"/>
      <c r="F524" s="2"/>
      <c r="G524" s="2"/>
      <c r="H524" s="2"/>
      <c r="I524" s="7"/>
    </row>
    <row r="525" spans="1:9" ht="25.5" hidden="1" customHeight="1">
      <c r="A525" s="2"/>
      <c r="B525" s="2"/>
      <c r="C525" s="2"/>
      <c r="D525" s="2"/>
      <c r="E525" s="2"/>
      <c r="F525" s="2"/>
      <c r="G525" s="2"/>
      <c r="H525" s="2"/>
      <c r="I525" s="7"/>
    </row>
    <row r="526" spans="1:9" ht="25.5" hidden="1" customHeight="1">
      <c r="A526" s="2"/>
      <c r="B526" s="2"/>
      <c r="C526" s="2"/>
      <c r="D526" s="2"/>
      <c r="E526" s="2"/>
      <c r="F526" s="2"/>
      <c r="G526" s="2"/>
      <c r="H526" s="2"/>
      <c r="I526" s="7"/>
    </row>
    <row r="527" spans="1:9" ht="25.5" hidden="1" customHeight="1">
      <c r="A527" s="2"/>
      <c r="B527" s="2"/>
      <c r="C527" s="2"/>
      <c r="D527" s="2"/>
      <c r="E527" s="2"/>
      <c r="F527" s="2"/>
      <c r="G527" s="2"/>
      <c r="H527" s="2"/>
      <c r="I527" s="7"/>
    </row>
    <row r="528" spans="1:9" ht="25.5" hidden="1" customHeight="1">
      <c r="A528" s="2"/>
      <c r="B528" s="2"/>
      <c r="C528" s="2"/>
      <c r="D528" s="2"/>
      <c r="E528" s="2"/>
      <c r="F528" s="2"/>
      <c r="G528" s="2"/>
      <c r="H528" s="2"/>
      <c r="I528" s="7"/>
    </row>
    <row r="529" spans="1:9" ht="25.5" hidden="1" customHeight="1">
      <c r="A529" s="2"/>
      <c r="B529" s="2"/>
      <c r="C529" s="2"/>
      <c r="D529" s="2"/>
      <c r="E529" s="2"/>
      <c r="F529" s="2"/>
      <c r="G529" s="2"/>
      <c r="H529" s="2"/>
      <c r="I529" s="7"/>
    </row>
    <row r="530" spans="1:9" ht="25.5" hidden="1" customHeight="1">
      <c r="A530" s="2"/>
      <c r="B530" s="2"/>
      <c r="C530" s="2"/>
      <c r="D530" s="2"/>
      <c r="E530" s="2"/>
      <c r="F530" s="2"/>
      <c r="G530" s="2"/>
      <c r="H530" s="2"/>
      <c r="I530" s="7"/>
    </row>
    <row r="531" spans="1:9" ht="25.5" hidden="1" customHeight="1">
      <c r="A531" s="2"/>
      <c r="B531" s="2"/>
      <c r="C531" s="2"/>
      <c r="D531" s="2"/>
      <c r="E531" s="2"/>
      <c r="F531" s="2"/>
      <c r="G531" s="2"/>
      <c r="H531" s="2"/>
      <c r="I531" s="7"/>
    </row>
    <row r="532" spans="1:9" ht="25.5" hidden="1" customHeight="1">
      <c r="A532" s="2"/>
      <c r="B532" s="2"/>
      <c r="C532" s="2"/>
      <c r="D532" s="2"/>
      <c r="E532" s="2"/>
      <c r="F532" s="2"/>
      <c r="G532" s="2"/>
      <c r="H532" s="2"/>
      <c r="I532" s="4"/>
    </row>
    <row r="533" spans="1:9" ht="25.5" hidden="1" customHeight="1">
      <c r="A533" s="2"/>
      <c r="B533" s="2"/>
      <c r="C533" s="2"/>
      <c r="D533" s="2"/>
      <c r="E533" s="2"/>
      <c r="F533" s="2"/>
      <c r="G533" s="2"/>
      <c r="H533" s="2"/>
      <c r="I533" s="7"/>
    </row>
    <row r="534" spans="1:9" ht="25.5" hidden="1" customHeight="1">
      <c r="A534" s="2"/>
      <c r="B534" s="2"/>
      <c r="C534" s="2"/>
      <c r="D534" s="2"/>
      <c r="E534" s="2"/>
      <c r="F534" s="2"/>
      <c r="G534" s="2"/>
      <c r="H534" s="2"/>
      <c r="I534" s="7"/>
    </row>
    <row r="535" spans="1:9" ht="25.5" hidden="1" customHeight="1">
      <c r="A535" s="2"/>
      <c r="B535" s="2"/>
      <c r="C535" s="2"/>
      <c r="D535" s="2"/>
      <c r="E535" s="2"/>
      <c r="F535" s="2"/>
      <c r="G535" s="2"/>
      <c r="H535" s="2"/>
      <c r="I535" s="4"/>
    </row>
    <row r="536" spans="1:9" ht="25.5" hidden="1" customHeight="1">
      <c r="A536" s="2"/>
      <c r="B536" s="2"/>
      <c r="C536" s="2"/>
      <c r="D536" s="2"/>
      <c r="E536" s="2"/>
      <c r="F536" s="2"/>
      <c r="G536" s="2"/>
      <c r="H536" s="2"/>
      <c r="I536" s="4"/>
    </row>
    <row r="537" spans="1:9" ht="25.5" hidden="1" customHeight="1">
      <c r="A537" s="2"/>
      <c r="B537" s="2"/>
      <c r="C537" s="2"/>
      <c r="D537" s="2"/>
      <c r="E537" s="2"/>
      <c r="F537" s="2"/>
      <c r="G537" s="2"/>
      <c r="H537" s="2"/>
      <c r="I537" s="7"/>
    </row>
    <row r="538" spans="1:9" ht="25.5" hidden="1" customHeight="1">
      <c r="A538" s="2"/>
      <c r="B538" s="2"/>
      <c r="C538" s="2"/>
      <c r="D538" s="2"/>
      <c r="E538" s="2"/>
      <c r="F538" s="2"/>
      <c r="G538" s="2"/>
      <c r="H538" s="2"/>
      <c r="I538" s="7"/>
    </row>
    <row r="539" spans="1:9" ht="25.5" hidden="1" customHeight="1">
      <c r="A539" s="2"/>
      <c r="B539" s="2"/>
      <c r="C539" s="2"/>
      <c r="D539" s="2"/>
      <c r="E539" s="2"/>
      <c r="F539" s="2"/>
      <c r="G539" s="2"/>
      <c r="H539" s="2"/>
      <c r="I539" s="7"/>
    </row>
    <row r="540" spans="1:9" ht="25.5" hidden="1" customHeight="1">
      <c r="A540" s="2"/>
      <c r="B540" s="2"/>
      <c r="C540" s="2"/>
      <c r="D540" s="2"/>
      <c r="E540" s="2"/>
      <c r="F540" s="2"/>
      <c r="G540" s="2"/>
      <c r="H540" s="2"/>
      <c r="I540" s="7"/>
    </row>
    <row r="541" spans="1:9" ht="25.5" hidden="1" customHeight="1">
      <c r="A541" s="2"/>
      <c r="B541" s="2"/>
      <c r="C541" s="2"/>
      <c r="D541" s="2"/>
      <c r="E541" s="2"/>
      <c r="F541" s="2"/>
      <c r="G541" s="2"/>
      <c r="H541" s="2"/>
      <c r="I541" s="7"/>
    </row>
    <row r="542" spans="1:9" ht="25.5" hidden="1" customHeight="1">
      <c r="A542" s="2"/>
      <c r="B542" s="2"/>
      <c r="C542" s="2"/>
      <c r="D542" s="2"/>
      <c r="E542" s="2"/>
      <c r="F542" s="2"/>
      <c r="G542" s="2"/>
      <c r="H542" s="2"/>
      <c r="I542" s="7"/>
    </row>
    <row r="543" spans="1:9" ht="25.5" hidden="1" customHeight="1">
      <c r="A543" s="2"/>
      <c r="B543" s="2"/>
      <c r="C543" s="2"/>
      <c r="D543" s="2"/>
      <c r="E543" s="2"/>
      <c r="F543" s="2"/>
      <c r="G543" s="2"/>
      <c r="H543" s="2"/>
      <c r="I543" s="7"/>
    </row>
    <row r="544" spans="1:9" ht="25.5" hidden="1" customHeight="1">
      <c r="A544" s="2"/>
      <c r="B544" s="2"/>
      <c r="C544" s="2"/>
      <c r="D544" s="2"/>
      <c r="E544" s="2"/>
      <c r="F544" s="2"/>
      <c r="G544" s="2"/>
      <c r="H544" s="2"/>
      <c r="I544" s="7"/>
    </row>
    <row r="545" spans="1:9" ht="25.5" hidden="1" customHeight="1">
      <c r="A545" s="2"/>
      <c r="B545" s="2"/>
      <c r="C545" s="2"/>
      <c r="D545" s="2"/>
      <c r="E545" s="2"/>
      <c r="F545" s="2"/>
      <c r="G545" s="2"/>
      <c r="H545" s="2"/>
      <c r="I545" s="7"/>
    </row>
    <row r="546" spans="1:9" ht="25.5" hidden="1" customHeight="1">
      <c r="A546" s="2"/>
      <c r="B546" s="2"/>
      <c r="C546" s="2"/>
      <c r="D546" s="2"/>
      <c r="E546" s="2"/>
      <c r="F546" s="2"/>
      <c r="G546" s="2"/>
      <c r="H546" s="2"/>
      <c r="I546" s="7"/>
    </row>
    <row r="547" spans="1:9" ht="25.5" hidden="1" customHeight="1">
      <c r="A547" s="2"/>
      <c r="B547" s="2"/>
      <c r="C547" s="2"/>
      <c r="D547" s="2"/>
      <c r="E547" s="2"/>
      <c r="F547" s="2"/>
      <c r="G547" s="2"/>
      <c r="H547" s="2"/>
      <c r="I547" s="7"/>
    </row>
    <row r="548" spans="1:9" ht="25.5" hidden="1" customHeight="1">
      <c r="A548" s="2"/>
      <c r="B548" s="2"/>
      <c r="C548" s="2"/>
      <c r="D548" s="2"/>
      <c r="E548" s="2"/>
      <c r="F548" s="2"/>
      <c r="G548" s="2"/>
      <c r="H548" s="2"/>
      <c r="I548" s="7"/>
    </row>
    <row r="549" spans="1:9" ht="25.5" hidden="1" customHeight="1">
      <c r="A549" s="2"/>
      <c r="B549" s="2"/>
      <c r="C549" s="2"/>
      <c r="D549" s="2"/>
      <c r="E549" s="2"/>
      <c r="F549" s="2"/>
      <c r="G549" s="2"/>
      <c r="H549" s="2"/>
      <c r="I549" s="4"/>
    </row>
    <row r="550" spans="1:9" ht="25.5" hidden="1" customHeight="1">
      <c r="A550" s="2"/>
      <c r="B550" s="2"/>
      <c r="C550" s="2"/>
      <c r="D550" s="2"/>
      <c r="E550" s="2"/>
      <c r="F550" s="2"/>
      <c r="G550" s="2"/>
      <c r="H550" s="2"/>
      <c r="I550" s="7"/>
    </row>
    <row r="551" spans="1:9" ht="25.5" hidden="1" customHeight="1">
      <c r="A551" s="2"/>
      <c r="B551" s="2"/>
      <c r="C551" s="2"/>
      <c r="D551" s="2"/>
      <c r="E551" s="2"/>
      <c r="F551" s="2"/>
      <c r="G551" s="2"/>
      <c r="H551" s="2"/>
      <c r="I551" s="7"/>
    </row>
    <row r="552" spans="1:9" ht="25.5" hidden="1" customHeight="1">
      <c r="A552" s="2"/>
      <c r="B552" s="2"/>
      <c r="C552" s="2"/>
      <c r="D552" s="2"/>
      <c r="E552" s="2"/>
      <c r="F552" s="2"/>
      <c r="G552" s="2"/>
      <c r="H552" s="2"/>
      <c r="I552" s="7"/>
    </row>
    <row r="553" spans="1:9" ht="25.5" hidden="1" customHeight="1">
      <c r="A553" s="2"/>
      <c r="B553" s="2"/>
      <c r="C553" s="2"/>
      <c r="D553" s="2"/>
      <c r="E553" s="2"/>
      <c r="F553" s="2"/>
      <c r="G553" s="2"/>
      <c r="H553" s="2"/>
      <c r="I553" s="7"/>
    </row>
    <row r="554" spans="1:9" ht="25.5" hidden="1" customHeight="1">
      <c r="A554" s="2"/>
      <c r="B554" s="2"/>
      <c r="C554" s="2"/>
      <c r="D554" s="2"/>
      <c r="E554" s="2"/>
      <c r="F554" s="2"/>
      <c r="G554" s="2"/>
      <c r="H554" s="2"/>
      <c r="I554" s="7"/>
    </row>
    <row r="555" spans="1:9" ht="25.5" hidden="1" customHeight="1">
      <c r="A555" s="2"/>
      <c r="B555" s="2"/>
      <c r="C555" s="2"/>
      <c r="D555" s="2"/>
      <c r="E555" s="2"/>
      <c r="F555" s="2"/>
      <c r="G555" s="2"/>
      <c r="H555" s="2"/>
      <c r="I555" s="7"/>
    </row>
    <row r="556" spans="1:9" ht="25.5" hidden="1" customHeight="1">
      <c r="A556" s="2"/>
      <c r="B556" s="2"/>
      <c r="C556" s="2"/>
      <c r="D556" s="2"/>
      <c r="E556" s="2"/>
      <c r="F556" s="2"/>
      <c r="G556" s="2"/>
      <c r="H556" s="2"/>
      <c r="I556" s="4"/>
    </row>
    <row r="557" spans="1:9" ht="25.5" hidden="1" customHeight="1">
      <c r="A557" s="2"/>
      <c r="B557" s="2"/>
      <c r="C557" s="2"/>
      <c r="D557" s="2"/>
      <c r="E557" s="2"/>
      <c r="F557" s="2"/>
      <c r="G557" s="2"/>
      <c r="H557" s="2"/>
      <c r="I557" s="7"/>
    </row>
    <row r="558" spans="1:9" ht="25.5" hidden="1" customHeight="1">
      <c r="A558" s="2"/>
      <c r="B558" s="2"/>
      <c r="C558" s="2"/>
      <c r="D558" s="2"/>
      <c r="E558" s="2"/>
      <c r="F558" s="2"/>
      <c r="G558" s="2"/>
      <c r="H558" s="2"/>
      <c r="I558" s="7"/>
    </row>
    <row r="559" spans="1:9" ht="25.5" hidden="1" customHeight="1">
      <c r="A559" s="2"/>
      <c r="B559" s="2"/>
      <c r="C559" s="2"/>
      <c r="D559" s="2"/>
      <c r="E559" s="2"/>
      <c r="F559" s="2"/>
      <c r="G559" s="2"/>
      <c r="H559" s="2"/>
      <c r="I559" s="7"/>
    </row>
    <row r="560" spans="1:9" ht="25.5" hidden="1" customHeight="1">
      <c r="A560" s="2"/>
      <c r="B560" s="2"/>
      <c r="C560" s="2"/>
      <c r="D560" s="2"/>
      <c r="E560" s="2"/>
      <c r="F560" s="2"/>
      <c r="G560" s="2"/>
      <c r="H560" s="2"/>
      <c r="I560" s="7"/>
    </row>
    <row r="561" spans="1:9" ht="25.5" hidden="1" customHeight="1">
      <c r="A561" s="2"/>
      <c r="B561" s="2"/>
      <c r="C561" s="2"/>
      <c r="D561" s="2"/>
      <c r="E561" s="2"/>
      <c r="F561" s="2"/>
      <c r="G561" s="2"/>
      <c r="H561" s="2"/>
      <c r="I561" s="7"/>
    </row>
    <row r="562" spans="1:9" ht="25.5" hidden="1" customHeight="1">
      <c r="A562" s="2"/>
      <c r="B562" s="2"/>
      <c r="C562" s="2"/>
      <c r="D562" s="2"/>
      <c r="E562" s="2"/>
      <c r="F562" s="2"/>
      <c r="G562" s="2"/>
      <c r="H562" s="2"/>
      <c r="I562" s="7"/>
    </row>
    <row r="563" spans="1:9" ht="25.5" hidden="1" customHeight="1">
      <c r="A563" s="2"/>
      <c r="B563" s="2"/>
      <c r="C563" s="2"/>
      <c r="D563" s="2"/>
      <c r="E563" s="2"/>
      <c r="F563" s="2"/>
      <c r="G563" s="2"/>
      <c r="H563" s="2"/>
      <c r="I563" s="7"/>
    </row>
    <row r="564" spans="1:9" ht="25.5" hidden="1" customHeight="1">
      <c r="A564" s="2"/>
      <c r="B564" s="2"/>
      <c r="C564" s="2"/>
      <c r="D564" s="2"/>
      <c r="E564" s="2"/>
      <c r="F564" s="2"/>
      <c r="G564" s="2"/>
      <c r="H564" s="2"/>
      <c r="I564" s="7"/>
    </row>
    <row r="565" spans="1:9" ht="25.5" hidden="1" customHeight="1">
      <c r="A565" s="2"/>
      <c r="B565" s="2"/>
      <c r="C565" s="2"/>
      <c r="D565" s="2"/>
      <c r="E565" s="2"/>
      <c r="F565" s="2"/>
      <c r="G565" s="2"/>
      <c r="H565" s="2"/>
      <c r="I565" s="7"/>
    </row>
    <row r="566" spans="1:9" ht="25.5" hidden="1" customHeight="1">
      <c r="A566" s="2"/>
      <c r="B566" s="2"/>
      <c r="C566" s="2"/>
      <c r="D566" s="2"/>
      <c r="E566" s="2"/>
      <c r="F566" s="2"/>
      <c r="G566" s="2"/>
      <c r="H566" s="2"/>
      <c r="I566" s="4"/>
    </row>
    <row r="567" spans="1:9" ht="25.5" hidden="1" customHeight="1">
      <c r="A567" s="2"/>
      <c r="B567" s="2"/>
      <c r="C567" s="2"/>
      <c r="D567" s="2"/>
      <c r="E567" s="2"/>
      <c r="F567" s="2"/>
      <c r="G567" s="2"/>
      <c r="H567" s="2"/>
      <c r="I567" s="7"/>
    </row>
    <row r="568" spans="1:9" ht="25.5" hidden="1" customHeight="1">
      <c r="A568" s="2"/>
      <c r="B568" s="2"/>
      <c r="C568" s="2"/>
      <c r="D568" s="2"/>
      <c r="E568" s="2"/>
      <c r="F568" s="2"/>
      <c r="G568" s="2"/>
      <c r="H568" s="2"/>
      <c r="I568" s="7"/>
    </row>
    <row r="569" spans="1:9" ht="25.5" hidden="1" customHeight="1">
      <c r="A569" s="2"/>
      <c r="B569" s="2"/>
      <c r="C569" s="2"/>
      <c r="D569" s="2"/>
      <c r="E569" s="2"/>
      <c r="F569" s="2"/>
      <c r="G569" s="2"/>
      <c r="H569" s="2"/>
      <c r="I569" s="7"/>
    </row>
    <row r="570" spans="1:9" ht="25.5" hidden="1" customHeight="1">
      <c r="A570" s="2"/>
      <c r="B570" s="2"/>
      <c r="C570" s="2"/>
      <c r="D570" s="2"/>
      <c r="E570" s="2"/>
      <c r="F570" s="2"/>
      <c r="G570" s="2"/>
      <c r="H570" s="2"/>
      <c r="I570" s="7"/>
    </row>
    <row r="571" spans="1:9" ht="25.5" hidden="1" customHeight="1">
      <c r="A571" s="2"/>
      <c r="B571" s="2"/>
      <c r="C571" s="2"/>
      <c r="D571" s="2"/>
      <c r="E571" s="2"/>
      <c r="F571" s="2"/>
      <c r="G571" s="2"/>
      <c r="H571" s="2"/>
      <c r="I571" s="7"/>
    </row>
    <row r="572" spans="1:9" ht="25.5" hidden="1" customHeight="1">
      <c r="A572" s="2"/>
      <c r="B572" s="2"/>
      <c r="C572" s="2"/>
      <c r="D572" s="2"/>
      <c r="E572" s="2"/>
      <c r="F572" s="2"/>
      <c r="G572" s="2"/>
      <c r="H572" s="2"/>
      <c r="I572" s="7"/>
    </row>
    <row r="573" spans="1:9" ht="25.5" hidden="1" customHeight="1">
      <c r="A573" s="2"/>
      <c r="B573" s="2"/>
      <c r="C573" s="2"/>
      <c r="D573" s="2"/>
      <c r="E573" s="2"/>
      <c r="F573" s="2"/>
      <c r="G573" s="2"/>
      <c r="H573" s="2"/>
      <c r="I573" s="7"/>
    </row>
    <row r="574" spans="1:9" ht="25.5" hidden="1" customHeight="1">
      <c r="A574" s="2"/>
      <c r="B574" s="2"/>
      <c r="C574" s="2"/>
      <c r="D574" s="2"/>
      <c r="E574" s="2"/>
      <c r="F574" s="2"/>
      <c r="G574" s="2"/>
      <c r="H574" s="2"/>
      <c r="I574" s="7"/>
    </row>
    <row r="575" spans="1:9" ht="25.5" hidden="1" customHeight="1">
      <c r="A575" s="2"/>
      <c r="B575" s="2"/>
      <c r="C575" s="2"/>
      <c r="D575" s="2"/>
      <c r="E575" s="2"/>
      <c r="F575" s="2"/>
      <c r="G575" s="2"/>
      <c r="H575" s="2"/>
      <c r="I575" s="7"/>
    </row>
    <row r="576" spans="1:9" ht="25.5" hidden="1" customHeight="1">
      <c r="A576" s="2"/>
      <c r="B576" s="2"/>
      <c r="C576" s="2"/>
      <c r="D576" s="2"/>
      <c r="E576" s="2"/>
      <c r="F576" s="2"/>
      <c r="G576" s="2"/>
      <c r="H576" s="2"/>
      <c r="I576" s="4"/>
    </row>
    <row r="577" spans="1:9" ht="25.5" hidden="1" customHeight="1">
      <c r="A577" s="2"/>
      <c r="B577" s="2"/>
      <c r="C577" s="2"/>
      <c r="D577" s="2"/>
      <c r="E577" s="2"/>
      <c r="F577" s="2"/>
      <c r="G577" s="2"/>
      <c r="H577" s="2"/>
      <c r="I577" s="7"/>
    </row>
    <row r="578" spans="1:9" ht="25.5" hidden="1" customHeight="1">
      <c r="A578" s="2"/>
      <c r="B578" s="2"/>
      <c r="C578" s="2"/>
      <c r="D578" s="2"/>
      <c r="E578" s="2"/>
      <c r="F578" s="2"/>
      <c r="G578" s="2"/>
      <c r="H578" s="2"/>
      <c r="I578" s="7"/>
    </row>
    <row r="579" spans="1:9" ht="25.5" hidden="1" customHeight="1">
      <c r="A579" s="2"/>
      <c r="B579" s="2"/>
      <c r="C579" s="2"/>
      <c r="D579" s="2"/>
      <c r="E579" s="2"/>
      <c r="F579" s="2"/>
      <c r="G579" s="2"/>
      <c r="H579" s="2"/>
      <c r="I579" s="4"/>
    </row>
    <row r="580" spans="1:9" ht="25.5" hidden="1" customHeight="1">
      <c r="A580" s="2"/>
      <c r="B580" s="2"/>
      <c r="C580" s="2"/>
      <c r="D580" s="2"/>
      <c r="E580" s="2"/>
      <c r="F580" s="2"/>
      <c r="G580" s="2"/>
      <c r="H580" s="2"/>
      <c r="I580" s="7"/>
    </row>
    <row r="581" spans="1:9" ht="25.5" hidden="1" customHeight="1">
      <c r="A581" s="2"/>
      <c r="B581" s="2"/>
      <c r="C581" s="2"/>
      <c r="D581" s="2"/>
      <c r="E581" s="2"/>
      <c r="F581" s="2"/>
      <c r="G581" s="2"/>
      <c r="H581" s="2"/>
      <c r="I581" s="7"/>
    </row>
    <row r="582" spans="1:9" ht="25.5" hidden="1" customHeight="1">
      <c r="A582" s="2"/>
      <c r="B582" s="2"/>
      <c r="C582" s="2"/>
      <c r="D582" s="2"/>
      <c r="E582" s="2"/>
      <c r="F582" s="2"/>
      <c r="G582" s="2"/>
      <c r="H582" s="2"/>
      <c r="I582" s="7"/>
    </row>
    <row r="583" spans="1:9" ht="25.5" hidden="1" customHeight="1">
      <c r="A583" s="2"/>
      <c r="B583" s="2"/>
      <c r="C583" s="2"/>
      <c r="D583" s="2"/>
      <c r="E583" s="2"/>
      <c r="F583" s="2"/>
      <c r="G583" s="2"/>
      <c r="H583" s="2"/>
      <c r="I583" s="4"/>
    </row>
    <row r="584" spans="1:9" ht="25.5" hidden="1" customHeight="1">
      <c r="A584" s="2"/>
      <c r="B584" s="2"/>
      <c r="C584" s="2"/>
      <c r="D584" s="2"/>
      <c r="E584" s="2"/>
      <c r="F584" s="2"/>
      <c r="G584" s="2"/>
      <c r="H584" s="2"/>
      <c r="I584" s="4"/>
    </row>
    <row r="585" spans="1:9" ht="25.5" hidden="1" customHeight="1">
      <c r="A585" s="2"/>
      <c r="B585" s="2"/>
      <c r="C585" s="2"/>
      <c r="D585" s="2"/>
      <c r="E585" s="2"/>
      <c r="F585" s="2"/>
      <c r="G585" s="2"/>
      <c r="H585" s="2"/>
      <c r="I585" s="7"/>
    </row>
    <row r="586" spans="1:9" ht="25.5" hidden="1" customHeight="1">
      <c r="A586" s="2"/>
      <c r="B586" s="2"/>
      <c r="C586" s="2"/>
      <c r="D586" s="2"/>
      <c r="E586" s="2"/>
      <c r="F586" s="2"/>
      <c r="G586" s="2"/>
      <c r="H586" s="2"/>
      <c r="I586" s="7"/>
    </row>
    <row r="587" spans="1:9" ht="25.5" hidden="1" customHeight="1">
      <c r="A587" s="2"/>
      <c r="B587" s="2"/>
      <c r="C587" s="2"/>
      <c r="D587" s="2"/>
      <c r="E587" s="2"/>
      <c r="F587" s="2"/>
      <c r="G587" s="2"/>
      <c r="H587" s="2"/>
      <c r="I587" s="7"/>
    </row>
    <row r="588" spans="1:9" ht="25.5" hidden="1" customHeight="1">
      <c r="A588" s="2"/>
      <c r="B588" s="2"/>
      <c r="C588" s="2"/>
      <c r="D588" s="2"/>
      <c r="E588" s="2"/>
      <c r="F588" s="2"/>
      <c r="G588" s="2"/>
      <c r="H588" s="2"/>
      <c r="I588" s="7"/>
    </row>
    <row r="589" spans="1:9" ht="25.5" hidden="1" customHeight="1">
      <c r="A589" s="2"/>
      <c r="B589" s="2"/>
      <c r="C589" s="2"/>
      <c r="D589" s="2"/>
      <c r="E589" s="2"/>
      <c r="F589" s="2"/>
      <c r="G589" s="2"/>
      <c r="H589" s="2"/>
      <c r="I589" s="7"/>
    </row>
    <row r="590" spans="1:9" ht="25.5" hidden="1" customHeight="1">
      <c r="A590" s="2"/>
      <c r="B590" s="2"/>
      <c r="C590" s="2"/>
      <c r="D590" s="2"/>
      <c r="E590" s="2"/>
      <c r="F590" s="2"/>
      <c r="G590" s="2"/>
      <c r="H590" s="2"/>
      <c r="I590" s="7"/>
    </row>
    <row r="591" spans="1:9" ht="25.5" hidden="1" customHeight="1">
      <c r="A591" s="2"/>
      <c r="B591" s="2"/>
      <c r="C591" s="2"/>
      <c r="D591" s="2"/>
      <c r="E591" s="2"/>
      <c r="F591" s="2"/>
      <c r="G591" s="2"/>
      <c r="H591" s="2"/>
      <c r="I591" s="4"/>
    </row>
    <row r="592" spans="1:9" ht="25.5" hidden="1" customHeight="1">
      <c r="A592" s="2"/>
      <c r="B592" s="2"/>
      <c r="C592" s="2"/>
      <c r="D592" s="2"/>
      <c r="E592" s="2"/>
      <c r="F592" s="2"/>
      <c r="G592" s="2"/>
      <c r="H592" s="2"/>
      <c r="I592" s="7"/>
    </row>
    <row r="593" spans="1:9" ht="25.5" hidden="1" customHeight="1">
      <c r="A593" s="2"/>
      <c r="B593" s="2"/>
      <c r="C593" s="2"/>
      <c r="D593" s="2"/>
      <c r="E593" s="2"/>
      <c r="F593" s="2"/>
      <c r="G593" s="2"/>
      <c r="H593" s="2"/>
      <c r="I593" s="7"/>
    </row>
    <row r="594" spans="1:9" ht="25.5" hidden="1" customHeight="1">
      <c r="A594" s="2"/>
      <c r="B594" s="2"/>
      <c r="C594" s="2"/>
      <c r="D594" s="2"/>
      <c r="E594" s="2"/>
      <c r="F594" s="2"/>
      <c r="G594" s="2"/>
      <c r="H594" s="2"/>
      <c r="I594" s="7"/>
    </row>
    <row r="595" spans="1:9" ht="25.5" hidden="1" customHeight="1">
      <c r="A595" s="2"/>
      <c r="B595" s="2"/>
      <c r="C595" s="2"/>
      <c r="D595" s="2"/>
      <c r="E595" s="2"/>
      <c r="F595" s="2"/>
      <c r="G595" s="2"/>
      <c r="H595" s="2"/>
      <c r="I595" s="7"/>
    </row>
    <row r="596" spans="1:9" ht="25.5" hidden="1" customHeight="1">
      <c r="A596" s="2"/>
      <c r="B596" s="2"/>
      <c r="C596" s="2"/>
      <c r="D596" s="2"/>
      <c r="E596" s="2"/>
      <c r="F596" s="2"/>
      <c r="G596" s="2"/>
      <c r="H596" s="2"/>
      <c r="I596" s="7"/>
    </row>
    <row r="597" spans="1:9" ht="25.5" hidden="1" customHeight="1">
      <c r="A597" s="2"/>
      <c r="B597" s="2"/>
      <c r="C597" s="2"/>
      <c r="D597" s="2"/>
      <c r="E597" s="2"/>
      <c r="F597" s="2"/>
      <c r="G597" s="2"/>
      <c r="H597" s="2"/>
      <c r="I597" s="4"/>
    </row>
    <row r="598" spans="1:9" ht="25.5" hidden="1" customHeight="1">
      <c r="A598" s="2"/>
      <c r="B598" s="2"/>
      <c r="C598" s="2"/>
      <c r="D598" s="2"/>
      <c r="E598" s="2"/>
      <c r="F598" s="2"/>
      <c r="G598" s="2"/>
      <c r="H598" s="2"/>
      <c r="I598" s="7"/>
    </row>
    <row r="599" spans="1:9" ht="25.5" hidden="1" customHeight="1">
      <c r="A599" s="2"/>
      <c r="B599" s="2"/>
      <c r="C599" s="2"/>
      <c r="D599" s="2"/>
      <c r="E599" s="2"/>
      <c r="F599" s="2"/>
      <c r="G599" s="2"/>
      <c r="H599" s="2"/>
      <c r="I599" s="7"/>
    </row>
    <row r="600" spans="1:9" ht="25.5" hidden="1" customHeight="1">
      <c r="A600" s="2"/>
      <c r="B600" s="2"/>
      <c r="C600" s="2"/>
      <c r="D600" s="2"/>
      <c r="E600" s="2"/>
      <c r="F600" s="2"/>
      <c r="G600" s="2"/>
      <c r="H600" s="2"/>
      <c r="I600" s="7"/>
    </row>
    <row r="601" spans="1:9" ht="25.5" hidden="1" customHeight="1">
      <c r="A601" s="2"/>
      <c r="B601" s="2"/>
      <c r="C601" s="2"/>
      <c r="D601" s="2"/>
      <c r="E601" s="2"/>
      <c r="F601" s="2"/>
      <c r="G601" s="2"/>
      <c r="H601" s="2"/>
      <c r="I601" s="4"/>
    </row>
    <row r="602" spans="1:9" ht="25.5" hidden="1" customHeight="1">
      <c r="A602" s="2"/>
      <c r="B602" s="2"/>
      <c r="C602" s="2"/>
      <c r="D602" s="2"/>
      <c r="E602" s="2"/>
      <c r="F602" s="2"/>
      <c r="G602" s="2"/>
      <c r="H602" s="2"/>
      <c r="I602" s="4"/>
    </row>
    <row r="603" spans="1:9" ht="25.5" hidden="1" customHeight="1">
      <c r="A603" s="2"/>
      <c r="B603" s="2"/>
      <c r="C603" s="2"/>
      <c r="D603" s="2"/>
      <c r="E603" s="2"/>
      <c r="F603" s="2"/>
      <c r="G603" s="2"/>
      <c r="H603" s="2"/>
      <c r="I603" s="7"/>
    </row>
    <row r="604" spans="1:9" ht="25.5" hidden="1" customHeight="1">
      <c r="A604" s="2"/>
      <c r="B604" s="2"/>
      <c r="C604" s="2"/>
      <c r="D604" s="2"/>
      <c r="E604" s="2"/>
      <c r="F604" s="2"/>
      <c r="G604" s="2"/>
      <c r="H604" s="2"/>
      <c r="I604" s="7"/>
    </row>
    <row r="605" spans="1:9" ht="25.5" hidden="1" customHeight="1">
      <c r="A605" s="2"/>
      <c r="B605" s="2"/>
      <c r="C605" s="2"/>
      <c r="D605" s="2"/>
      <c r="E605" s="2"/>
      <c r="F605" s="2"/>
      <c r="G605" s="2"/>
      <c r="H605" s="2"/>
      <c r="I605" s="7"/>
    </row>
    <row r="606" spans="1:9" ht="25.5" hidden="1" customHeight="1">
      <c r="A606" s="2"/>
      <c r="B606" s="2"/>
      <c r="C606" s="2"/>
      <c r="D606" s="2"/>
      <c r="E606" s="2"/>
      <c r="F606" s="2"/>
      <c r="G606" s="2"/>
      <c r="H606" s="2"/>
      <c r="I606" s="7"/>
    </row>
    <row r="607" spans="1:9" ht="25.5" hidden="1" customHeight="1">
      <c r="A607" s="2"/>
      <c r="B607" s="2"/>
      <c r="C607" s="2"/>
      <c r="D607" s="2"/>
      <c r="E607" s="2"/>
      <c r="F607" s="2"/>
      <c r="G607" s="2"/>
      <c r="H607" s="2"/>
      <c r="I607" s="7"/>
    </row>
    <row r="608" spans="1:9" ht="25.5" hidden="1" customHeight="1">
      <c r="A608" s="2"/>
      <c r="B608" s="2"/>
      <c r="C608" s="2"/>
      <c r="D608" s="2"/>
      <c r="E608" s="2"/>
      <c r="F608" s="2"/>
      <c r="G608" s="2"/>
      <c r="H608" s="2"/>
      <c r="I608" s="7"/>
    </row>
    <row r="609" spans="1:9" ht="25.5" hidden="1" customHeight="1">
      <c r="A609" s="2"/>
      <c r="B609" s="2"/>
      <c r="C609" s="2"/>
      <c r="D609" s="2"/>
      <c r="E609" s="2"/>
      <c r="F609" s="2"/>
      <c r="G609" s="2"/>
      <c r="H609" s="2"/>
      <c r="I609" s="7"/>
    </row>
    <row r="610" spans="1:9" ht="25.5" hidden="1" customHeight="1">
      <c r="A610" s="2"/>
      <c r="B610" s="2"/>
      <c r="C610" s="2"/>
      <c r="D610" s="2"/>
      <c r="E610" s="2"/>
      <c r="F610" s="2"/>
      <c r="G610" s="2"/>
      <c r="H610" s="2"/>
      <c r="I610" s="7"/>
    </row>
    <row r="611" spans="1:9" ht="25.5" hidden="1" customHeight="1">
      <c r="A611" s="2"/>
      <c r="B611" s="2"/>
      <c r="C611" s="2"/>
      <c r="D611" s="2"/>
      <c r="E611" s="2"/>
      <c r="F611" s="2"/>
      <c r="G611" s="2"/>
      <c r="H611" s="2"/>
      <c r="I611" s="4"/>
    </row>
    <row r="612" spans="1:9" ht="25.5" hidden="1" customHeight="1">
      <c r="A612" s="2"/>
      <c r="B612" s="2"/>
      <c r="C612" s="2"/>
      <c r="D612" s="2"/>
      <c r="E612" s="2"/>
      <c r="F612" s="2"/>
      <c r="G612" s="2"/>
      <c r="H612" s="2"/>
      <c r="I612" s="7"/>
    </row>
    <row r="613" spans="1:9" ht="25.5" hidden="1" customHeight="1">
      <c r="A613" s="2"/>
      <c r="B613" s="2"/>
      <c r="C613" s="2"/>
      <c r="D613" s="2"/>
      <c r="E613" s="2"/>
      <c r="F613" s="2"/>
      <c r="G613" s="2"/>
      <c r="H613" s="2"/>
      <c r="I613" s="7"/>
    </row>
    <row r="614" spans="1:9" ht="25.5" hidden="1" customHeight="1">
      <c r="A614" s="2"/>
      <c r="B614" s="2"/>
      <c r="C614" s="2"/>
      <c r="D614" s="2"/>
      <c r="E614" s="2"/>
      <c r="F614" s="2"/>
      <c r="G614" s="2"/>
      <c r="H614" s="2"/>
      <c r="I614" s="7"/>
    </row>
    <row r="615" spans="1:9" ht="25.5" hidden="1" customHeight="1">
      <c r="A615" s="2"/>
      <c r="B615" s="2"/>
      <c r="C615" s="2"/>
      <c r="D615" s="2"/>
      <c r="E615" s="2"/>
      <c r="F615" s="2"/>
      <c r="G615" s="2"/>
      <c r="H615" s="2"/>
      <c r="I615" s="7"/>
    </row>
    <row r="616" spans="1:9" ht="25.5" hidden="1" customHeight="1">
      <c r="A616" s="2"/>
      <c r="B616" s="2"/>
      <c r="C616" s="2"/>
      <c r="D616" s="2"/>
      <c r="E616" s="2"/>
      <c r="F616" s="2"/>
      <c r="G616" s="2"/>
      <c r="H616" s="2"/>
      <c r="I616" s="7"/>
    </row>
    <row r="617" spans="1:9" ht="25.5" hidden="1" customHeight="1">
      <c r="A617" s="2"/>
      <c r="B617" s="2"/>
      <c r="C617" s="2"/>
      <c r="D617" s="2"/>
      <c r="E617" s="2"/>
      <c r="F617" s="2"/>
      <c r="G617" s="2"/>
      <c r="H617" s="2"/>
      <c r="I617" s="7"/>
    </row>
    <row r="618" spans="1:9" ht="25.5" hidden="1" customHeight="1">
      <c r="A618" s="2"/>
      <c r="B618" s="2"/>
      <c r="C618" s="2"/>
      <c r="D618" s="2"/>
      <c r="E618" s="2"/>
      <c r="F618" s="2"/>
      <c r="G618" s="2"/>
      <c r="H618" s="2"/>
      <c r="I618" s="7"/>
    </row>
    <row r="619" spans="1:9" ht="25.5" hidden="1" customHeight="1">
      <c r="A619" s="2"/>
      <c r="B619" s="2"/>
      <c r="C619" s="2"/>
      <c r="D619" s="2"/>
      <c r="E619" s="2"/>
      <c r="F619" s="2"/>
      <c r="G619" s="2"/>
      <c r="H619" s="2"/>
      <c r="I619" s="7"/>
    </row>
    <row r="620" spans="1:9" ht="25.5" hidden="1" customHeight="1">
      <c r="A620" s="2"/>
      <c r="B620" s="2"/>
      <c r="C620" s="2"/>
      <c r="D620" s="2"/>
      <c r="E620" s="2"/>
      <c r="F620" s="2"/>
      <c r="G620" s="2"/>
      <c r="H620" s="2"/>
      <c r="I620" s="4"/>
    </row>
    <row r="621" spans="1:9" ht="25.5" hidden="1" customHeight="1">
      <c r="A621" s="2"/>
      <c r="B621" s="2"/>
      <c r="C621" s="2"/>
      <c r="D621" s="2"/>
      <c r="E621" s="2"/>
      <c r="F621" s="2"/>
      <c r="G621" s="2"/>
      <c r="H621" s="2"/>
      <c r="I621" s="7"/>
    </row>
    <row r="622" spans="1:9" ht="25.5" hidden="1" customHeight="1">
      <c r="A622" s="2"/>
      <c r="B622" s="2"/>
      <c r="C622" s="2"/>
      <c r="D622" s="2"/>
      <c r="E622" s="2"/>
      <c r="F622" s="2"/>
      <c r="G622" s="2"/>
      <c r="H622" s="2"/>
      <c r="I622" s="7"/>
    </row>
    <row r="623" spans="1:9" ht="25.5" hidden="1" customHeight="1">
      <c r="A623" s="2"/>
      <c r="B623" s="2"/>
      <c r="C623" s="2"/>
      <c r="D623" s="2"/>
      <c r="E623" s="2"/>
      <c r="F623" s="2"/>
      <c r="G623" s="2"/>
      <c r="H623" s="2"/>
      <c r="I623" s="4"/>
    </row>
    <row r="624" spans="1:9" ht="25.5" hidden="1" customHeight="1">
      <c r="A624" s="2"/>
      <c r="B624" s="2"/>
      <c r="C624" s="2"/>
      <c r="D624" s="2"/>
      <c r="E624" s="2"/>
      <c r="F624" s="2"/>
      <c r="G624" s="2"/>
      <c r="H624" s="2"/>
      <c r="I624" s="7"/>
    </row>
    <row r="625" spans="1:9" ht="25.5" hidden="1" customHeight="1">
      <c r="A625" s="2"/>
      <c r="B625" s="2"/>
      <c r="C625" s="2"/>
      <c r="D625" s="2"/>
      <c r="E625" s="2"/>
      <c r="F625" s="2"/>
      <c r="G625" s="2"/>
      <c r="H625" s="2"/>
      <c r="I625" s="7"/>
    </row>
    <row r="626" spans="1:9" ht="25.5" hidden="1" customHeight="1">
      <c r="A626" s="2"/>
      <c r="B626" s="2"/>
      <c r="C626" s="2"/>
      <c r="D626" s="2"/>
      <c r="E626" s="2"/>
      <c r="F626" s="2"/>
      <c r="G626" s="2"/>
      <c r="H626" s="2"/>
      <c r="I626" s="4"/>
    </row>
    <row r="627" spans="1:9" ht="25.5" hidden="1" customHeight="1">
      <c r="A627" s="2"/>
      <c r="B627" s="2"/>
      <c r="C627" s="2"/>
      <c r="D627" s="2"/>
      <c r="E627" s="2"/>
      <c r="F627" s="2"/>
      <c r="G627" s="2"/>
      <c r="H627" s="2"/>
      <c r="I627" s="7"/>
    </row>
    <row r="628" spans="1:9" ht="25.5" hidden="1" customHeight="1">
      <c r="A628" s="2"/>
      <c r="B628" s="2"/>
      <c r="C628" s="2"/>
      <c r="D628" s="2"/>
      <c r="E628" s="2"/>
      <c r="F628" s="2"/>
      <c r="G628" s="2"/>
      <c r="H628" s="2"/>
      <c r="I628" s="7"/>
    </row>
    <row r="629" spans="1:9" ht="25.5" hidden="1" customHeight="1">
      <c r="A629" s="2"/>
      <c r="B629" s="2"/>
      <c r="C629" s="2"/>
      <c r="D629" s="2"/>
      <c r="E629" s="2"/>
      <c r="F629" s="2"/>
      <c r="G629" s="2"/>
      <c r="H629" s="2"/>
      <c r="I629" s="4"/>
    </row>
    <row r="630" spans="1:9" ht="25.5" hidden="1" customHeight="1">
      <c r="A630" s="2"/>
      <c r="B630" s="2"/>
      <c r="C630" s="2"/>
      <c r="D630" s="2"/>
      <c r="E630" s="2"/>
      <c r="F630" s="2"/>
      <c r="G630" s="2"/>
      <c r="H630" s="2"/>
      <c r="I630" s="7"/>
    </row>
    <row r="631" spans="1:9" ht="25.5" hidden="1" customHeight="1">
      <c r="A631" s="2"/>
      <c r="B631" s="2"/>
      <c r="C631" s="2"/>
      <c r="D631" s="2"/>
      <c r="E631" s="2"/>
      <c r="F631" s="2"/>
      <c r="G631" s="2"/>
      <c r="H631" s="2"/>
      <c r="I631" s="7"/>
    </row>
    <row r="632" spans="1:9" ht="25.5" hidden="1" customHeight="1">
      <c r="A632" s="2"/>
      <c r="B632" s="2"/>
      <c r="C632" s="2"/>
      <c r="D632" s="2"/>
      <c r="E632" s="2"/>
      <c r="F632" s="2"/>
      <c r="G632" s="2"/>
      <c r="H632" s="2"/>
      <c r="I632" s="4"/>
    </row>
    <row r="633" spans="1:9" ht="25.5" hidden="1" customHeight="1">
      <c r="A633" s="2"/>
      <c r="B633" s="2"/>
      <c r="C633" s="2"/>
      <c r="D633" s="2"/>
      <c r="E633" s="2"/>
      <c r="F633" s="2"/>
      <c r="G633" s="2"/>
      <c r="H633" s="2"/>
      <c r="I633" s="7"/>
    </row>
  </sheetData>
  <sheetProtection password="D38D" sheet="1" objects="1" scenarios="1" insertRows="0"/>
  <mergeCells count="1">
    <mergeCell ref="E1:I1"/>
  </mergeCells>
  <pageMargins left="1.1811023622047245" right="0.39370078740157483" top="0.74803149606299213" bottom="0.59055118110236227" header="0.31496062992125984" footer="0.31496062992125984"/>
  <pageSetup paperSize="5" scale="70" orientation="landscape" r:id="rId1"/>
  <headerFooter>
    <oddHeader>&amp;L&amp;"-,Negrita"&amp;18Presupuesto de Egresos por Clasificación Funcional-Programática
&amp;14Nombre de la Entidad: &amp;16&amp;F, Jalisco</oddHeader>
    <oddFooter>&amp;L&amp;"-,Cursiva"Ejercicio Fiscal 2013 &amp;RPágina &amp;P de &amp;N&amp;K00+000-----------------------</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5" tint="0.39997558519241921"/>
  </sheetPr>
  <dimension ref="A1:F144"/>
  <sheetViews>
    <sheetView showGridLines="0" showRowColHeaders="0" workbookViewId="0">
      <selection activeCell="A2" sqref="A2"/>
    </sheetView>
  </sheetViews>
  <sheetFormatPr baseColWidth="10" defaultColWidth="0" defaultRowHeight="15" customHeight="1" zeroHeight="1"/>
  <cols>
    <col min="1" max="1" width="2.5703125" style="129" bestFit="1" customWidth="1"/>
    <col min="2" max="2" width="3.28515625" style="129" bestFit="1" customWidth="1"/>
    <col min="3" max="3" width="3" style="3" bestFit="1" customWidth="1"/>
    <col min="4" max="4" width="52.42578125" style="5" customWidth="1"/>
    <col min="5" max="5" width="99.85546875" style="1" customWidth="1"/>
    <col min="6" max="6" width="0.140625" style="1" customWidth="1"/>
    <col min="7" max="16384" width="11.42578125" style="1" hidden="1"/>
  </cols>
  <sheetData>
    <row r="1" spans="1:5" s="9" customFormat="1" ht="30" customHeight="1">
      <c r="A1" s="10" t="s">
        <v>474</v>
      </c>
      <c r="B1" s="10" t="s">
        <v>444</v>
      </c>
      <c r="C1" s="10" t="s">
        <v>445</v>
      </c>
      <c r="D1" s="11" t="s">
        <v>447</v>
      </c>
      <c r="E1" s="10" t="s">
        <v>500</v>
      </c>
    </row>
    <row r="2" spans="1:5" ht="90" customHeight="1">
      <c r="A2" s="125">
        <v>1</v>
      </c>
      <c r="B2" s="125">
        <v>0</v>
      </c>
      <c r="C2" s="2">
        <v>0</v>
      </c>
      <c r="D2" s="4" t="s">
        <v>475</v>
      </c>
      <c r="E2" s="13" t="s">
        <v>630</v>
      </c>
    </row>
    <row r="3" spans="1:5" ht="90" customHeight="1">
      <c r="A3" s="125">
        <v>1</v>
      </c>
      <c r="B3" s="125">
        <v>1</v>
      </c>
      <c r="C3" s="2">
        <v>0</v>
      </c>
      <c r="D3" s="7" t="s">
        <v>476</v>
      </c>
      <c r="E3" s="12" t="s">
        <v>505</v>
      </c>
    </row>
    <row r="4" spans="1:5" ht="90" customHeight="1">
      <c r="A4" s="126">
        <v>1</v>
      </c>
      <c r="B4" s="126">
        <v>1</v>
      </c>
      <c r="C4" s="102">
        <v>1</v>
      </c>
      <c r="D4" s="103" t="s">
        <v>634</v>
      </c>
      <c r="E4" s="12" t="s">
        <v>635</v>
      </c>
    </row>
    <row r="5" spans="1:5" ht="90" customHeight="1">
      <c r="A5" s="126">
        <v>1</v>
      </c>
      <c r="B5" s="126">
        <v>1</v>
      </c>
      <c r="C5" s="102">
        <v>2</v>
      </c>
      <c r="D5" s="103" t="s">
        <v>636</v>
      </c>
      <c r="E5" s="12" t="s">
        <v>637</v>
      </c>
    </row>
    <row r="6" spans="1:5" ht="171" customHeight="1">
      <c r="A6" s="127">
        <v>1</v>
      </c>
      <c r="B6" s="127">
        <v>2</v>
      </c>
      <c r="C6" s="3">
        <v>0</v>
      </c>
      <c r="D6" s="5" t="s">
        <v>477</v>
      </c>
      <c r="E6" s="12" t="s">
        <v>506</v>
      </c>
    </row>
    <row r="7" spans="1:5" ht="135" customHeight="1">
      <c r="A7" s="128">
        <v>1</v>
      </c>
      <c r="B7" s="128">
        <v>2</v>
      </c>
      <c r="C7" s="104">
        <v>1</v>
      </c>
      <c r="D7" s="105" t="s">
        <v>640</v>
      </c>
      <c r="E7" s="12" t="s">
        <v>638</v>
      </c>
    </row>
    <row r="8" spans="1:5" ht="135" customHeight="1">
      <c r="A8" s="128">
        <v>1</v>
      </c>
      <c r="B8" s="128">
        <v>2</v>
      </c>
      <c r="C8" s="104">
        <v>2</v>
      </c>
      <c r="D8" s="105" t="s">
        <v>639</v>
      </c>
      <c r="E8" s="12" t="s">
        <v>641</v>
      </c>
    </row>
    <row r="9" spans="1:5" ht="135" customHeight="1">
      <c r="A9" s="128">
        <v>1</v>
      </c>
      <c r="B9" s="128">
        <v>2</v>
      </c>
      <c r="C9" s="104">
        <v>3</v>
      </c>
      <c r="D9" s="105" t="s">
        <v>642</v>
      </c>
      <c r="E9" s="12" t="s">
        <v>643</v>
      </c>
    </row>
    <row r="10" spans="1:5" ht="135" customHeight="1">
      <c r="A10" s="128">
        <v>1</v>
      </c>
      <c r="B10" s="128">
        <v>2</v>
      </c>
      <c r="C10" s="104">
        <v>4</v>
      </c>
      <c r="D10" s="105" t="s">
        <v>644</v>
      </c>
      <c r="E10" s="12" t="s">
        <v>645</v>
      </c>
    </row>
    <row r="11" spans="1:5" ht="90" customHeight="1">
      <c r="A11" s="127">
        <v>1</v>
      </c>
      <c r="B11" s="127">
        <v>3</v>
      </c>
      <c r="C11" s="3">
        <v>0</v>
      </c>
      <c r="D11" s="8" t="s">
        <v>478</v>
      </c>
      <c r="E11" s="12" t="s">
        <v>507</v>
      </c>
    </row>
    <row r="12" spans="1:5" ht="90" customHeight="1">
      <c r="A12" s="128">
        <v>1</v>
      </c>
      <c r="B12" s="128">
        <v>3</v>
      </c>
      <c r="C12" s="104">
        <v>1</v>
      </c>
      <c r="D12" s="106" t="s">
        <v>646</v>
      </c>
      <c r="E12" s="12" t="s">
        <v>647</v>
      </c>
    </row>
    <row r="13" spans="1:5" ht="90" customHeight="1">
      <c r="A13" s="128">
        <v>1</v>
      </c>
      <c r="B13" s="128">
        <v>3</v>
      </c>
      <c r="C13" s="104">
        <v>2</v>
      </c>
      <c r="D13" s="106" t="s">
        <v>648</v>
      </c>
      <c r="E13" s="12" t="s">
        <v>649</v>
      </c>
    </row>
    <row r="14" spans="1:5" ht="90" customHeight="1">
      <c r="A14" s="128">
        <v>1</v>
      </c>
      <c r="B14" s="128">
        <v>3</v>
      </c>
      <c r="C14" s="104">
        <v>3</v>
      </c>
      <c r="D14" s="106" t="s">
        <v>653</v>
      </c>
      <c r="E14" s="12" t="s">
        <v>650</v>
      </c>
    </row>
    <row r="15" spans="1:5" ht="90" customHeight="1">
      <c r="A15" s="128">
        <v>1</v>
      </c>
      <c r="B15" s="128">
        <v>3</v>
      </c>
      <c r="C15" s="104">
        <v>4</v>
      </c>
      <c r="D15" s="106" t="s">
        <v>651</v>
      </c>
      <c r="E15" s="12" t="s">
        <v>652</v>
      </c>
    </row>
    <row r="16" spans="1:5" ht="90" customHeight="1">
      <c r="A16" s="128">
        <v>1</v>
      </c>
      <c r="B16" s="128">
        <v>3</v>
      </c>
      <c r="C16" s="104">
        <v>5</v>
      </c>
      <c r="D16" s="106" t="s">
        <v>654</v>
      </c>
      <c r="E16" s="12" t="s">
        <v>655</v>
      </c>
    </row>
    <row r="17" spans="1:5" ht="90" customHeight="1">
      <c r="A17" s="128">
        <v>1</v>
      </c>
      <c r="B17" s="128">
        <v>3</v>
      </c>
      <c r="C17" s="104">
        <v>6</v>
      </c>
      <c r="D17" s="106" t="s">
        <v>656</v>
      </c>
      <c r="E17" s="12" t="s">
        <v>657</v>
      </c>
    </row>
    <row r="18" spans="1:5" ht="90" customHeight="1">
      <c r="A18" s="128">
        <v>1</v>
      </c>
      <c r="B18" s="128">
        <v>3</v>
      </c>
      <c r="C18" s="104">
        <v>7</v>
      </c>
      <c r="D18" s="106" t="s">
        <v>658</v>
      </c>
      <c r="E18" s="12" t="s">
        <v>659</v>
      </c>
    </row>
    <row r="19" spans="1:5" ht="90" customHeight="1">
      <c r="A19" s="128">
        <v>1</v>
      </c>
      <c r="B19" s="128">
        <v>3</v>
      </c>
      <c r="C19" s="104">
        <v>8</v>
      </c>
      <c r="D19" s="106" t="s">
        <v>660</v>
      </c>
      <c r="E19" s="12" t="s">
        <v>661</v>
      </c>
    </row>
    <row r="20" spans="1:5" ht="90" customHeight="1">
      <c r="A20" s="128">
        <v>1</v>
      </c>
      <c r="B20" s="128">
        <v>3</v>
      </c>
      <c r="C20" s="104">
        <v>9</v>
      </c>
      <c r="D20" s="106" t="s">
        <v>532</v>
      </c>
      <c r="E20" s="12" t="s">
        <v>662</v>
      </c>
    </row>
    <row r="21" spans="1:5" ht="90" customHeight="1">
      <c r="A21" s="127">
        <v>1</v>
      </c>
      <c r="B21" s="127">
        <v>4</v>
      </c>
      <c r="C21" s="3">
        <v>0</v>
      </c>
      <c r="D21" s="5" t="s">
        <v>479</v>
      </c>
      <c r="E21" s="12" t="s">
        <v>501</v>
      </c>
    </row>
    <row r="22" spans="1:5" ht="90" customHeight="1">
      <c r="A22" s="128">
        <v>1</v>
      </c>
      <c r="B22" s="128">
        <v>4</v>
      </c>
      <c r="C22" s="104">
        <v>1</v>
      </c>
      <c r="D22" s="105" t="s">
        <v>663</v>
      </c>
      <c r="E22" s="12" t="s">
        <v>664</v>
      </c>
    </row>
    <row r="23" spans="1:5" ht="90" customHeight="1">
      <c r="A23" s="127">
        <v>1</v>
      </c>
      <c r="B23" s="127">
        <v>5</v>
      </c>
      <c r="C23" s="3">
        <v>0</v>
      </c>
      <c r="D23" s="5" t="s">
        <v>480</v>
      </c>
      <c r="E23" s="12" t="s">
        <v>502</v>
      </c>
    </row>
    <row r="24" spans="1:5" ht="90" customHeight="1">
      <c r="A24" s="128">
        <v>1</v>
      </c>
      <c r="B24" s="128">
        <v>5</v>
      </c>
      <c r="C24" s="104">
        <v>1</v>
      </c>
      <c r="D24" s="105" t="s">
        <v>665</v>
      </c>
      <c r="E24" s="12" t="s">
        <v>666</v>
      </c>
    </row>
    <row r="25" spans="1:5" ht="90" customHeight="1">
      <c r="A25" s="128">
        <v>1</v>
      </c>
      <c r="B25" s="128">
        <v>5</v>
      </c>
      <c r="C25" s="104">
        <v>2</v>
      </c>
      <c r="D25" s="105" t="s">
        <v>667</v>
      </c>
      <c r="E25" s="12" t="s">
        <v>668</v>
      </c>
    </row>
    <row r="26" spans="1:5" ht="90" customHeight="1">
      <c r="A26" s="127">
        <v>1</v>
      </c>
      <c r="B26" s="127">
        <v>6</v>
      </c>
      <c r="C26" s="3">
        <v>0</v>
      </c>
      <c r="D26" s="5" t="s">
        <v>669</v>
      </c>
      <c r="E26" s="12" t="s">
        <v>840</v>
      </c>
    </row>
    <row r="27" spans="1:5" ht="90" customHeight="1">
      <c r="A27" s="128">
        <v>1</v>
      </c>
      <c r="B27" s="128">
        <v>6</v>
      </c>
      <c r="C27" s="104">
        <v>1</v>
      </c>
      <c r="D27" s="105" t="s">
        <v>670</v>
      </c>
      <c r="E27" s="12" t="s">
        <v>671</v>
      </c>
    </row>
    <row r="28" spans="1:5" ht="90" customHeight="1">
      <c r="A28" s="128">
        <v>1</v>
      </c>
      <c r="B28" s="128">
        <v>6</v>
      </c>
      <c r="C28" s="104">
        <v>2</v>
      </c>
      <c r="D28" s="105" t="s">
        <v>672</v>
      </c>
      <c r="E28" s="12" t="s">
        <v>673</v>
      </c>
    </row>
    <row r="29" spans="1:5" ht="90" customHeight="1">
      <c r="A29" s="128">
        <v>1</v>
      </c>
      <c r="B29" s="128">
        <v>6</v>
      </c>
      <c r="C29" s="104">
        <v>3</v>
      </c>
      <c r="D29" s="105" t="s">
        <v>674</v>
      </c>
      <c r="E29" s="12" t="s">
        <v>675</v>
      </c>
    </row>
    <row r="30" spans="1:5" ht="117" customHeight="1">
      <c r="A30" s="127">
        <v>1</v>
      </c>
      <c r="B30" s="127">
        <v>7</v>
      </c>
      <c r="C30" s="3">
        <v>0</v>
      </c>
      <c r="D30" s="5" t="s">
        <v>676</v>
      </c>
      <c r="E30" s="12" t="s">
        <v>841</v>
      </c>
    </row>
    <row r="31" spans="1:5" ht="90" customHeight="1">
      <c r="A31" s="128">
        <v>1</v>
      </c>
      <c r="B31" s="128">
        <v>7</v>
      </c>
      <c r="C31" s="104">
        <v>1</v>
      </c>
      <c r="D31" s="105" t="s">
        <v>677</v>
      </c>
      <c r="E31" s="12" t="s">
        <v>678</v>
      </c>
    </row>
    <row r="32" spans="1:5" ht="90" customHeight="1">
      <c r="A32" s="128">
        <v>1</v>
      </c>
      <c r="B32" s="128">
        <v>7</v>
      </c>
      <c r="C32" s="104">
        <v>2</v>
      </c>
      <c r="D32" s="105" t="s">
        <v>679</v>
      </c>
      <c r="E32" s="12" t="s">
        <v>680</v>
      </c>
    </row>
    <row r="33" spans="1:5" ht="90" customHeight="1">
      <c r="A33" s="128">
        <v>1</v>
      </c>
      <c r="B33" s="128">
        <v>7</v>
      </c>
      <c r="C33" s="104">
        <v>3</v>
      </c>
      <c r="D33" s="105" t="s">
        <v>681</v>
      </c>
      <c r="E33" s="12" t="s">
        <v>682</v>
      </c>
    </row>
    <row r="34" spans="1:5" ht="90" customHeight="1">
      <c r="A34" s="128">
        <v>1</v>
      </c>
      <c r="B34" s="128">
        <v>7</v>
      </c>
      <c r="C34" s="104">
        <v>4</v>
      </c>
      <c r="D34" s="105" t="s">
        <v>683</v>
      </c>
      <c r="E34" s="12" t="s">
        <v>842</v>
      </c>
    </row>
    <row r="35" spans="1:5" ht="90" customHeight="1">
      <c r="A35" s="127">
        <v>1</v>
      </c>
      <c r="B35" s="127">
        <v>8</v>
      </c>
      <c r="C35" s="3">
        <v>0</v>
      </c>
      <c r="D35" s="5" t="s">
        <v>142</v>
      </c>
      <c r="E35" s="12" t="s">
        <v>618</v>
      </c>
    </row>
    <row r="36" spans="1:5" ht="90" customHeight="1">
      <c r="A36" s="127">
        <v>1</v>
      </c>
      <c r="B36" s="127">
        <v>8</v>
      </c>
      <c r="C36" s="3">
        <v>1</v>
      </c>
      <c r="D36" s="5" t="s">
        <v>684</v>
      </c>
      <c r="E36" s="12" t="s">
        <v>843</v>
      </c>
    </row>
    <row r="37" spans="1:5" ht="90" customHeight="1">
      <c r="A37" s="128">
        <v>1</v>
      </c>
      <c r="B37" s="128">
        <v>8</v>
      </c>
      <c r="C37" s="104">
        <v>2</v>
      </c>
      <c r="D37" s="105" t="s">
        <v>685</v>
      </c>
      <c r="E37" s="12" t="s">
        <v>686</v>
      </c>
    </row>
    <row r="38" spans="1:5" ht="90" customHeight="1">
      <c r="A38" s="128">
        <v>1</v>
      </c>
      <c r="B38" s="128">
        <v>8</v>
      </c>
      <c r="C38" s="104">
        <v>3</v>
      </c>
      <c r="D38" s="105" t="s">
        <v>687</v>
      </c>
      <c r="E38" s="12" t="s">
        <v>844</v>
      </c>
    </row>
    <row r="39" spans="1:5" ht="90" customHeight="1">
      <c r="A39" s="128">
        <v>1</v>
      </c>
      <c r="B39" s="128">
        <v>8</v>
      </c>
      <c r="C39" s="104">
        <v>4</v>
      </c>
      <c r="D39" s="105" t="s">
        <v>688</v>
      </c>
      <c r="E39" s="12" t="s">
        <v>689</v>
      </c>
    </row>
    <row r="40" spans="1:5" ht="90" customHeight="1">
      <c r="A40" s="128">
        <v>1</v>
      </c>
      <c r="B40" s="128">
        <v>8</v>
      </c>
      <c r="C40" s="104">
        <v>5</v>
      </c>
      <c r="D40" s="105" t="s">
        <v>532</v>
      </c>
      <c r="E40" s="12" t="s">
        <v>690</v>
      </c>
    </row>
    <row r="41" spans="1:5" ht="90" customHeight="1">
      <c r="A41" s="127">
        <v>2</v>
      </c>
      <c r="B41" s="127">
        <v>0</v>
      </c>
      <c r="C41" s="3">
        <v>0</v>
      </c>
      <c r="D41" s="6" t="s">
        <v>481</v>
      </c>
      <c r="E41" s="13" t="s">
        <v>503</v>
      </c>
    </row>
    <row r="42" spans="1:5" ht="90" customHeight="1">
      <c r="A42" s="127">
        <v>2</v>
      </c>
      <c r="B42" s="127">
        <v>1</v>
      </c>
      <c r="C42" s="3">
        <v>0</v>
      </c>
      <c r="D42" s="5" t="s">
        <v>482</v>
      </c>
      <c r="E42" s="12" t="s">
        <v>845</v>
      </c>
    </row>
    <row r="43" spans="1:5" ht="126.75" customHeight="1">
      <c r="A43" s="128">
        <v>2</v>
      </c>
      <c r="B43" s="128">
        <v>1</v>
      </c>
      <c r="C43" s="104">
        <v>1</v>
      </c>
      <c r="D43" s="105" t="s">
        <v>691</v>
      </c>
      <c r="E43" s="12" t="s">
        <v>693</v>
      </c>
    </row>
    <row r="44" spans="1:5" ht="90" customHeight="1">
      <c r="A44" s="128">
        <v>2</v>
      </c>
      <c r="B44" s="128">
        <v>1</v>
      </c>
      <c r="C44" s="104">
        <v>2</v>
      </c>
      <c r="D44" s="105" t="s">
        <v>846</v>
      </c>
      <c r="E44" s="12" t="s">
        <v>692</v>
      </c>
    </row>
    <row r="45" spans="1:5" ht="150" customHeight="1">
      <c r="A45" s="128">
        <v>2</v>
      </c>
      <c r="B45" s="128">
        <v>1</v>
      </c>
      <c r="C45" s="104">
        <v>3</v>
      </c>
      <c r="D45" s="105" t="s">
        <v>694</v>
      </c>
      <c r="E45" s="12" t="s">
        <v>695</v>
      </c>
    </row>
    <row r="46" spans="1:5" ht="90" customHeight="1">
      <c r="A46" s="128">
        <v>2</v>
      </c>
      <c r="B46" s="128">
        <v>1</v>
      </c>
      <c r="C46" s="104">
        <v>4</v>
      </c>
      <c r="D46" s="105" t="s">
        <v>696</v>
      </c>
      <c r="E46" s="12" t="s">
        <v>847</v>
      </c>
    </row>
    <row r="47" spans="1:5" ht="120.75" customHeight="1">
      <c r="A47" s="128">
        <v>2</v>
      </c>
      <c r="B47" s="128">
        <v>1</v>
      </c>
      <c r="C47" s="104">
        <v>5</v>
      </c>
      <c r="D47" s="105" t="s">
        <v>697</v>
      </c>
      <c r="E47" s="12" t="s">
        <v>848</v>
      </c>
    </row>
    <row r="48" spans="1:5" ht="90" customHeight="1">
      <c r="A48" s="128">
        <v>2</v>
      </c>
      <c r="B48" s="128">
        <v>1</v>
      </c>
      <c r="C48" s="104">
        <v>6</v>
      </c>
      <c r="D48" s="105" t="s">
        <v>698</v>
      </c>
      <c r="E48" s="12" t="s">
        <v>699</v>
      </c>
    </row>
    <row r="49" spans="1:5" ht="90" customHeight="1">
      <c r="A49" s="127">
        <v>2</v>
      </c>
      <c r="B49" s="127">
        <v>2</v>
      </c>
      <c r="C49" s="3">
        <v>0</v>
      </c>
      <c r="D49" s="5" t="s">
        <v>483</v>
      </c>
      <c r="E49" s="12" t="s">
        <v>508</v>
      </c>
    </row>
    <row r="50" spans="1:5" ht="90" customHeight="1">
      <c r="A50" s="128">
        <v>2</v>
      </c>
      <c r="B50" s="128">
        <v>2</v>
      </c>
      <c r="C50" s="104">
        <v>1</v>
      </c>
      <c r="D50" s="105" t="s">
        <v>700</v>
      </c>
      <c r="E50" s="12" t="s">
        <v>701</v>
      </c>
    </row>
    <row r="51" spans="1:5" ht="90" customHeight="1">
      <c r="A51" s="128">
        <v>2</v>
      </c>
      <c r="B51" s="128">
        <v>2</v>
      </c>
      <c r="C51" s="104">
        <v>2</v>
      </c>
      <c r="D51" s="105" t="s">
        <v>702</v>
      </c>
      <c r="E51" s="12" t="s">
        <v>703</v>
      </c>
    </row>
    <row r="52" spans="1:5" ht="90" customHeight="1">
      <c r="A52" s="128">
        <v>2</v>
      </c>
      <c r="B52" s="128">
        <v>2</v>
      </c>
      <c r="C52" s="104">
        <v>3</v>
      </c>
      <c r="D52" s="105" t="s">
        <v>704</v>
      </c>
      <c r="E52" s="12" t="s">
        <v>705</v>
      </c>
    </row>
    <row r="53" spans="1:5" ht="90" customHeight="1">
      <c r="A53" s="128">
        <v>2</v>
      </c>
      <c r="B53" s="128">
        <v>2</v>
      </c>
      <c r="C53" s="104">
        <v>4</v>
      </c>
      <c r="D53" s="105" t="s">
        <v>706</v>
      </c>
      <c r="E53" s="12" t="s">
        <v>707</v>
      </c>
    </row>
    <row r="54" spans="1:5" ht="90" customHeight="1">
      <c r="A54" s="128">
        <v>2</v>
      </c>
      <c r="B54" s="128">
        <v>2</v>
      </c>
      <c r="C54" s="104">
        <v>5</v>
      </c>
      <c r="D54" s="105" t="s">
        <v>708</v>
      </c>
      <c r="E54" s="12" t="s">
        <v>709</v>
      </c>
    </row>
    <row r="55" spans="1:5" ht="90" customHeight="1">
      <c r="A55" s="128">
        <v>2</v>
      </c>
      <c r="B55" s="128">
        <v>2</v>
      </c>
      <c r="C55" s="104">
        <v>6</v>
      </c>
      <c r="D55" s="105" t="s">
        <v>710</v>
      </c>
      <c r="E55" s="12" t="s">
        <v>849</v>
      </c>
    </row>
    <row r="56" spans="1:5" ht="90" customHeight="1">
      <c r="A56" s="128">
        <v>2</v>
      </c>
      <c r="B56" s="128">
        <v>2</v>
      </c>
      <c r="C56" s="104">
        <v>7</v>
      </c>
      <c r="D56" s="105" t="s">
        <v>711</v>
      </c>
      <c r="E56" s="12" t="s">
        <v>712</v>
      </c>
    </row>
    <row r="57" spans="1:5" ht="108.75" customHeight="1">
      <c r="A57" s="127">
        <v>2</v>
      </c>
      <c r="B57" s="127">
        <v>3</v>
      </c>
      <c r="C57" s="3">
        <v>0</v>
      </c>
      <c r="D57" s="5" t="s">
        <v>484</v>
      </c>
      <c r="E57" s="12" t="s">
        <v>850</v>
      </c>
    </row>
    <row r="58" spans="1:5" ht="90" customHeight="1">
      <c r="A58" s="128">
        <v>2</v>
      </c>
      <c r="B58" s="128">
        <v>3</v>
      </c>
      <c r="C58" s="104">
        <v>1</v>
      </c>
      <c r="D58" s="105" t="s">
        <v>713</v>
      </c>
      <c r="E58" s="12" t="s">
        <v>851</v>
      </c>
    </row>
    <row r="59" spans="1:5" ht="90" customHeight="1">
      <c r="A59" s="128">
        <v>2</v>
      </c>
      <c r="B59" s="128">
        <v>3</v>
      </c>
      <c r="C59" s="104">
        <v>2</v>
      </c>
      <c r="D59" s="105" t="s">
        <v>852</v>
      </c>
      <c r="E59" s="12" t="s">
        <v>714</v>
      </c>
    </row>
    <row r="60" spans="1:5" ht="90" customHeight="1">
      <c r="A60" s="128">
        <v>2</v>
      </c>
      <c r="B60" s="128">
        <v>3</v>
      </c>
      <c r="C60" s="104">
        <v>3</v>
      </c>
      <c r="D60" s="105" t="s">
        <v>715</v>
      </c>
      <c r="E60" s="12" t="s">
        <v>716</v>
      </c>
    </row>
    <row r="61" spans="1:5" ht="90" customHeight="1">
      <c r="A61" s="128">
        <v>2</v>
      </c>
      <c r="B61" s="128">
        <v>3</v>
      </c>
      <c r="C61" s="104">
        <v>4</v>
      </c>
      <c r="D61" s="105" t="s">
        <v>717</v>
      </c>
      <c r="E61" s="12" t="s">
        <v>718</v>
      </c>
    </row>
    <row r="62" spans="1:5" ht="90" customHeight="1">
      <c r="A62" s="128">
        <v>2</v>
      </c>
      <c r="B62" s="128">
        <v>3</v>
      </c>
      <c r="C62" s="104">
        <v>5</v>
      </c>
      <c r="D62" s="105" t="s">
        <v>719</v>
      </c>
      <c r="E62" s="12" t="s">
        <v>720</v>
      </c>
    </row>
    <row r="63" spans="1:5" ht="90" customHeight="1">
      <c r="A63" s="127">
        <v>2</v>
      </c>
      <c r="B63" s="127">
        <v>4</v>
      </c>
      <c r="C63" s="3">
        <v>0</v>
      </c>
      <c r="D63" s="5" t="s">
        <v>485</v>
      </c>
      <c r="E63" s="12" t="s">
        <v>853</v>
      </c>
    </row>
    <row r="64" spans="1:5" ht="111.75" customHeight="1">
      <c r="A64" s="128">
        <v>2</v>
      </c>
      <c r="B64" s="128">
        <v>4</v>
      </c>
      <c r="C64" s="104">
        <v>1</v>
      </c>
      <c r="D64" s="105" t="s">
        <v>721</v>
      </c>
      <c r="E64" s="12" t="s">
        <v>854</v>
      </c>
    </row>
    <row r="65" spans="1:5" ht="90" customHeight="1">
      <c r="A65" s="128">
        <v>2</v>
      </c>
      <c r="B65" s="128">
        <v>4</v>
      </c>
      <c r="C65" s="104">
        <v>2</v>
      </c>
      <c r="D65" s="105" t="s">
        <v>722</v>
      </c>
      <c r="E65" s="12" t="s">
        <v>723</v>
      </c>
    </row>
    <row r="66" spans="1:5" ht="90" customHeight="1">
      <c r="A66" s="128">
        <v>2</v>
      </c>
      <c r="B66" s="128">
        <v>4</v>
      </c>
      <c r="C66" s="104">
        <v>3</v>
      </c>
      <c r="D66" s="105" t="s">
        <v>724</v>
      </c>
      <c r="E66" s="12" t="s">
        <v>725</v>
      </c>
    </row>
    <row r="67" spans="1:5" ht="90" customHeight="1">
      <c r="A67" s="128">
        <v>2</v>
      </c>
      <c r="B67" s="128">
        <v>4</v>
      </c>
      <c r="C67" s="104">
        <v>4</v>
      </c>
      <c r="D67" s="105" t="s">
        <v>726</v>
      </c>
      <c r="E67" s="12" t="s">
        <v>727</v>
      </c>
    </row>
    <row r="68" spans="1:5" ht="90" customHeight="1">
      <c r="A68" s="127">
        <v>2</v>
      </c>
      <c r="B68" s="127">
        <v>5</v>
      </c>
      <c r="C68" s="3">
        <v>0</v>
      </c>
      <c r="D68" s="5" t="s">
        <v>486</v>
      </c>
      <c r="E68" s="12" t="s">
        <v>855</v>
      </c>
    </row>
    <row r="69" spans="1:5" ht="90" customHeight="1">
      <c r="A69" s="128">
        <v>2</v>
      </c>
      <c r="B69" s="128">
        <v>5</v>
      </c>
      <c r="C69" s="104">
        <v>1</v>
      </c>
      <c r="D69" s="105" t="s">
        <v>728</v>
      </c>
      <c r="E69" s="12" t="s">
        <v>729</v>
      </c>
    </row>
    <row r="70" spans="1:5" ht="90" customHeight="1">
      <c r="A70" s="128">
        <v>2</v>
      </c>
      <c r="B70" s="128">
        <v>5</v>
      </c>
      <c r="C70" s="104">
        <v>2</v>
      </c>
      <c r="D70" s="105" t="s">
        <v>730</v>
      </c>
      <c r="E70" s="12" t="s">
        <v>731</v>
      </c>
    </row>
    <row r="71" spans="1:5" ht="90" customHeight="1">
      <c r="A71" s="128">
        <v>2</v>
      </c>
      <c r="B71" s="128">
        <v>5</v>
      </c>
      <c r="C71" s="104">
        <v>3</v>
      </c>
      <c r="D71" s="105" t="s">
        <v>732</v>
      </c>
      <c r="E71" s="12" t="s">
        <v>733</v>
      </c>
    </row>
    <row r="72" spans="1:5" ht="90" customHeight="1">
      <c r="A72" s="128">
        <v>2</v>
      </c>
      <c r="B72" s="128">
        <v>5</v>
      </c>
      <c r="C72" s="104">
        <v>4</v>
      </c>
      <c r="D72" s="105" t="s">
        <v>734</v>
      </c>
      <c r="E72" s="12" t="s">
        <v>735</v>
      </c>
    </row>
    <row r="73" spans="1:5" ht="90" customHeight="1">
      <c r="A73" s="128">
        <v>2</v>
      </c>
      <c r="B73" s="128">
        <v>5</v>
      </c>
      <c r="C73" s="104">
        <v>5</v>
      </c>
      <c r="D73" s="105" t="s">
        <v>736</v>
      </c>
      <c r="E73" s="12" t="s">
        <v>737</v>
      </c>
    </row>
    <row r="74" spans="1:5" ht="117" customHeight="1">
      <c r="A74" s="128">
        <v>2</v>
      </c>
      <c r="B74" s="128">
        <v>5</v>
      </c>
      <c r="C74" s="104">
        <v>6</v>
      </c>
      <c r="D74" s="105" t="s">
        <v>738</v>
      </c>
      <c r="E74" s="12" t="s">
        <v>739</v>
      </c>
    </row>
    <row r="75" spans="1:5" ht="111" customHeight="1">
      <c r="A75" s="127">
        <v>2</v>
      </c>
      <c r="B75" s="127">
        <v>6</v>
      </c>
      <c r="C75" s="3">
        <v>0</v>
      </c>
      <c r="D75" s="5" t="s">
        <v>487</v>
      </c>
      <c r="E75" s="12" t="s">
        <v>856</v>
      </c>
    </row>
    <row r="76" spans="1:5" ht="90" customHeight="1">
      <c r="A76" s="128">
        <v>2</v>
      </c>
      <c r="B76" s="128">
        <v>6</v>
      </c>
      <c r="C76" s="104">
        <v>1</v>
      </c>
      <c r="D76" s="105" t="s">
        <v>740</v>
      </c>
      <c r="E76" s="12" t="s">
        <v>857</v>
      </c>
    </row>
    <row r="77" spans="1:5" ht="90" customHeight="1">
      <c r="A77" s="128">
        <v>2</v>
      </c>
      <c r="B77" s="128">
        <v>6</v>
      </c>
      <c r="C77" s="104">
        <v>2</v>
      </c>
      <c r="D77" s="105" t="s">
        <v>741</v>
      </c>
      <c r="E77" s="12" t="s">
        <v>742</v>
      </c>
    </row>
    <row r="78" spans="1:5" ht="114" customHeight="1">
      <c r="A78" s="128">
        <v>2</v>
      </c>
      <c r="B78" s="128">
        <v>6</v>
      </c>
      <c r="C78" s="104">
        <v>3</v>
      </c>
      <c r="D78" s="105" t="s">
        <v>743</v>
      </c>
      <c r="E78" s="12" t="s">
        <v>744</v>
      </c>
    </row>
    <row r="79" spans="1:5" ht="90" customHeight="1">
      <c r="A79" s="128">
        <v>2</v>
      </c>
      <c r="B79" s="128">
        <v>6</v>
      </c>
      <c r="C79" s="104">
        <v>4</v>
      </c>
      <c r="D79" s="105" t="s">
        <v>775</v>
      </c>
      <c r="E79" s="12" t="s">
        <v>776</v>
      </c>
    </row>
    <row r="80" spans="1:5" ht="90" customHeight="1">
      <c r="A80" s="128">
        <v>2</v>
      </c>
      <c r="B80" s="128">
        <v>6</v>
      </c>
      <c r="C80" s="104">
        <v>5</v>
      </c>
      <c r="D80" s="105" t="s">
        <v>777</v>
      </c>
      <c r="E80" s="12" t="s">
        <v>778</v>
      </c>
    </row>
    <row r="81" spans="1:5" ht="90" customHeight="1">
      <c r="A81" s="128">
        <v>2</v>
      </c>
      <c r="B81" s="128">
        <v>6</v>
      </c>
      <c r="C81" s="104">
        <v>6</v>
      </c>
      <c r="D81" s="105" t="s">
        <v>779</v>
      </c>
      <c r="E81" s="12" t="s">
        <v>858</v>
      </c>
    </row>
    <row r="82" spans="1:5" ht="90" customHeight="1">
      <c r="A82" s="128">
        <v>2</v>
      </c>
      <c r="B82" s="128">
        <v>6</v>
      </c>
      <c r="C82" s="104">
        <v>7</v>
      </c>
      <c r="D82" s="105" t="s">
        <v>780</v>
      </c>
      <c r="E82" s="12" t="s">
        <v>781</v>
      </c>
    </row>
    <row r="83" spans="1:5" ht="90" customHeight="1">
      <c r="A83" s="128">
        <v>2</v>
      </c>
      <c r="B83" s="128">
        <v>6</v>
      </c>
      <c r="C83" s="104">
        <v>8</v>
      </c>
      <c r="D83" s="105" t="s">
        <v>782</v>
      </c>
      <c r="E83" s="12" t="s">
        <v>859</v>
      </c>
    </row>
    <row r="84" spans="1:5" ht="90" customHeight="1">
      <c r="A84" s="128">
        <v>2</v>
      </c>
      <c r="B84" s="128">
        <v>6</v>
      </c>
      <c r="C84" s="104">
        <v>9</v>
      </c>
      <c r="D84" s="105" t="s">
        <v>860</v>
      </c>
      <c r="E84" s="12" t="s">
        <v>861</v>
      </c>
    </row>
    <row r="85" spans="1:5" ht="90" customHeight="1">
      <c r="A85" s="127">
        <v>2</v>
      </c>
      <c r="B85" s="127">
        <v>7</v>
      </c>
      <c r="C85" s="3">
        <v>0</v>
      </c>
      <c r="D85" s="5" t="s">
        <v>488</v>
      </c>
      <c r="E85" s="12" t="s">
        <v>504</v>
      </c>
    </row>
    <row r="86" spans="1:5" ht="90" customHeight="1">
      <c r="A86" s="128">
        <v>2</v>
      </c>
      <c r="B86" s="128">
        <v>7</v>
      </c>
      <c r="C86" s="104">
        <v>1</v>
      </c>
      <c r="D86" s="105" t="s">
        <v>783</v>
      </c>
      <c r="E86" s="12" t="s">
        <v>862</v>
      </c>
    </row>
    <row r="87" spans="1:5" ht="90" customHeight="1">
      <c r="A87" s="127">
        <v>3</v>
      </c>
      <c r="B87" s="127">
        <v>0</v>
      </c>
      <c r="C87" s="3">
        <v>0</v>
      </c>
      <c r="D87" s="6" t="s">
        <v>489</v>
      </c>
      <c r="E87" s="13" t="s">
        <v>515</v>
      </c>
    </row>
    <row r="88" spans="1:5" ht="168.75" customHeight="1">
      <c r="A88" s="127">
        <v>3</v>
      </c>
      <c r="B88" s="127">
        <v>1</v>
      </c>
      <c r="C88" s="3">
        <v>0</v>
      </c>
      <c r="D88" s="5" t="s">
        <v>490</v>
      </c>
      <c r="E88" s="12" t="s">
        <v>863</v>
      </c>
    </row>
    <row r="89" spans="1:5" ht="135" customHeight="1">
      <c r="A89" s="128">
        <v>3</v>
      </c>
      <c r="B89" s="128">
        <v>1</v>
      </c>
      <c r="C89" s="104">
        <v>1</v>
      </c>
      <c r="D89" s="105" t="s">
        <v>784</v>
      </c>
      <c r="E89" s="12" t="s">
        <v>864</v>
      </c>
    </row>
    <row r="90" spans="1:5" ht="135" customHeight="1">
      <c r="A90" s="128">
        <v>3</v>
      </c>
      <c r="B90" s="128">
        <v>1</v>
      </c>
      <c r="C90" s="104">
        <v>2</v>
      </c>
      <c r="D90" s="105" t="s">
        <v>865</v>
      </c>
      <c r="E90" s="12" t="s">
        <v>866</v>
      </c>
    </row>
    <row r="91" spans="1:5" ht="90" customHeight="1">
      <c r="A91" s="127">
        <v>3</v>
      </c>
      <c r="B91" s="127">
        <v>2</v>
      </c>
      <c r="C91" s="3">
        <v>0</v>
      </c>
      <c r="D91" s="5" t="s">
        <v>491</v>
      </c>
      <c r="E91" s="12" t="s">
        <v>867</v>
      </c>
    </row>
    <row r="92" spans="1:5" ht="90" customHeight="1">
      <c r="A92" s="128">
        <v>3</v>
      </c>
      <c r="B92" s="128">
        <v>2</v>
      </c>
      <c r="C92" s="104">
        <v>1</v>
      </c>
      <c r="D92" s="105" t="s">
        <v>785</v>
      </c>
      <c r="E92" s="12" t="s">
        <v>786</v>
      </c>
    </row>
    <row r="93" spans="1:5" ht="90" customHeight="1">
      <c r="A93" s="128">
        <v>3</v>
      </c>
      <c r="B93" s="128">
        <v>2</v>
      </c>
      <c r="C93" s="104">
        <v>2</v>
      </c>
      <c r="D93" s="105" t="s">
        <v>787</v>
      </c>
      <c r="E93" s="12" t="s">
        <v>868</v>
      </c>
    </row>
    <row r="94" spans="1:5" ht="90" customHeight="1">
      <c r="A94" s="128">
        <v>3</v>
      </c>
      <c r="B94" s="128">
        <v>2</v>
      </c>
      <c r="C94" s="104">
        <v>3</v>
      </c>
      <c r="D94" s="105" t="s">
        <v>788</v>
      </c>
      <c r="E94" s="12" t="s">
        <v>869</v>
      </c>
    </row>
    <row r="95" spans="1:5" ht="90" customHeight="1">
      <c r="A95" s="128">
        <v>3</v>
      </c>
      <c r="B95" s="128">
        <v>2</v>
      </c>
      <c r="C95" s="104">
        <v>4</v>
      </c>
      <c r="D95" s="105" t="s">
        <v>789</v>
      </c>
      <c r="E95" s="12" t="s">
        <v>870</v>
      </c>
    </row>
    <row r="96" spans="1:5" ht="90" customHeight="1">
      <c r="A96" s="128">
        <v>3</v>
      </c>
      <c r="B96" s="128">
        <v>2</v>
      </c>
      <c r="C96" s="104">
        <v>5</v>
      </c>
      <c r="D96" s="105" t="s">
        <v>790</v>
      </c>
      <c r="E96" s="12" t="s">
        <v>791</v>
      </c>
    </row>
    <row r="97" spans="1:5" ht="90" customHeight="1">
      <c r="A97" s="128">
        <v>3</v>
      </c>
      <c r="B97" s="128">
        <v>2</v>
      </c>
      <c r="C97" s="104">
        <v>6</v>
      </c>
      <c r="D97" s="105" t="s">
        <v>792</v>
      </c>
      <c r="E97" s="12" t="s">
        <v>793</v>
      </c>
    </row>
    <row r="98" spans="1:5" ht="90" customHeight="1">
      <c r="A98" s="127">
        <v>3</v>
      </c>
      <c r="B98" s="127">
        <v>3</v>
      </c>
      <c r="C98" s="3">
        <v>0</v>
      </c>
      <c r="D98" s="5" t="s">
        <v>492</v>
      </c>
      <c r="E98" s="12" t="s">
        <v>509</v>
      </c>
    </row>
    <row r="99" spans="1:5" ht="129" customHeight="1">
      <c r="A99" s="128">
        <v>3</v>
      </c>
      <c r="B99" s="128">
        <v>3</v>
      </c>
      <c r="C99" s="104">
        <v>1</v>
      </c>
      <c r="D99" s="105" t="s">
        <v>871</v>
      </c>
      <c r="E99" s="12" t="s">
        <v>872</v>
      </c>
    </row>
    <row r="100" spans="1:5" ht="90" customHeight="1">
      <c r="A100" s="128">
        <v>3</v>
      </c>
      <c r="B100" s="128">
        <v>3</v>
      </c>
      <c r="C100" s="104">
        <v>2</v>
      </c>
      <c r="D100" s="105" t="s">
        <v>794</v>
      </c>
      <c r="E100" s="12" t="s">
        <v>873</v>
      </c>
    </row>
    <row r="101" spans="1:5" ht="90" customHeight="1">
      <c r="A101" s="128">
        <v>3</v>
      </c>
      <c r="B101" s="128">
        <v>3</v>
      </c>
      <c r="C101" s="104">
        <v>3</v>
      </c>
      <c r="D101" s="105" t="s">
        <v>795</v>
      </c>
      <c r="E101" s="12" t="s">
        <v>874</v>
      </c>
    </row>
    <row r="102" spans="1:5" ht="90" customHeight="1">
      <c r="A102" s="128">
        <v>3</v>
      </c>
      <c r="B102" s="128">
        <v>3</v>
      </c>
      <c r="C102" s="104">
        <v>4</v>
      </c>
      <c r="D102" s="105" t="s">
        <v>796</v>
      </c>
      <c r="E102" s="12" t="s">
        <v>875</v>
      </c>
    </row>
    <row r="103" spans="1:5" ht="90" customHeight="1">
      <c r="A103" s="128">
        <v>3</v>
      </c>
      <c r="B103" s="128">
        <v>3</v>
      </c>
      <c r="C103" s="104">
        <v>5</v>
      </c>
      <c r="D103" s="105" t="s">
        <v>797</v>
      </c>
      <c r="E103" s="12" t="s">
        <v>876</v>
      </c>
    </row>
    <row r="104" spans="1:5" ht="90" customHeight="1">
      <c r="A104" s="128">
        <v>3</v>
      </c>
      <c r="B104" s="128">
        <v>3</v>
      </c>
      <c r="C104" s="104">
        <v>6</v>
      </c>
      <c r="D104" s="105" t="s">
        <v>798</v>
      </c>
      <c r="E104" s="12" t="s">
        <v>877</v>
      </c>
    </row>
    <row r="105" spans="1:5" ht="90" customHeight="1">
      <c r="A105" s="127">
        <v>3</v>
      </c>
      <c r="B105" s="127">
        <v>4</v>
      </c>
      <c r="C105" s="3">
        <v>0</v>
      </c>
      <c r="D105" s="5" t="s">
        <v>493</v>
      </c>
      <c r="E105" s="12" t="s">
        <v>878</v>
      </c>
    </row>
    <row r="106" spans="1:5" ht="90" customHeight="1">
      <c r="A106" s="128">
        <v>3</v>
      </c>
      <c r="B106" s="128">
        <v>4</v>
      </c>
      <c r="C106" s="104">
        <v>1</v>
      </c>
      <c r="D106" s="105" t="s">
        <v>799</v>
      </c>
      <c r="E106" s="12" t="s">
        <v>879</v>
      </c>
    </row>
    <row r="107" spans="1:5" ht="90" customHeight="1">
      <c r="A107" s="128">
        <v>3</v>
      </c>
      <c r="B107" s="128">
        <v>4</v>
      </c>
      <c r="C107" s="104">
        <v>2</v>
      </c>
      <c r="D107" s="105" t="s">
        <v>800</v>
      </c>
      <c r="E107" s="12" t="s">
        <v>880</v>
      </c>
    </row>
    <row r="108" spans="1:5" ht="90" customHeight="1">
      <c r="A108" s="128">
        <v>3</v>
      </c>
      <c r="B108" s="128">
        <v>4</v>
      </c>
      <c r="C108" s="104">
        <v>3</v>
      </c>
      <c r="D108" s="105" t="s">
        <v>801</v>
      </c>
      <c r="E108" s="12" t="s">
        <v>881</v>
      </c>
    </row>
    <row r="109" spans="1:5" ht="90" customHeight="1">
      <c r="A109" s="127">
        <v>3</v>
      </c>
      <c r="B109" s="127">
        <v>5</v>
      </c>
      <c r="C109" s="3">
        <v>0</v>
      </c>
      <c r="D109" s="5" t="s">
        <v>494</v>
      </c>
      <c r="E109" s="12" t="s">
        <v>882</v>
      </c>
    </row>
    <row r="110" spans="1:5" ht="90" customHeight="1">
      <c r="A110" s="128">
        <v>3</v>
      </c>
      <c r="B110" s="128">
        <v>5</v>
      </c>
      <c r="C110" s="104">
        <v>1</v>
      </c>
      <c r="D110" s="105" t="s">
        <v>802</v>
      </c>
      <c r="E110" s="12" t="s">
        <v>883</v>
      </c>
    </row>
    <row r="111" spans="1:5" ht="90" customHeight="1">
      <c r="A111" s="128">
        <v>3</v>
      </c>
      <c r="B111" s="128">
        <v>5</v>
      </c>
      <c r="C111" s="104">
        <v>2</v>
      </c>
      <c r="D111" s="105" t="s">
        <v>803</v>
      </c>
      <c r="E111" s="12" t="s">
        <v>804</v>
      </c>
    </row>
    <row r="112" spans="1:5" ht="90" customHeight="1">
      <c r="A112" s="128">
        <v>3</v>
      </c>
      <c r="B112" s="128">
        <v>5</v>
      </c>
      <c r="C112" s="104">
        <v>3</v>
      </c>
      <c r="D112" s="105" t="s">
        <v>805</v>
      </c>
      <c r="E112" s="12" t="s">
        <v>884</v>
      </c>
    </row>
    <row r="113" spans="1:5" ht="90" customHeight="1">
      <c r="A113" s="128">
        <v>3</v>
      </c>
      <c r="B113" s="128">
        <v>5</v>
      </c>
      <c r="C113" s="104">
        <v>4</v>
      </c>
      <c r="D113" s="105" t="s">
        <v>806</v>
      </c>
      <c r="E113" s="12" t="s">
        <v>885</v>
      </c>
    </row>
    <row r="114" spans="1:5" ht="90" customHeight="1">
      <c r="A114" s="128">
        <v>3</v>
      </c>
      <c r="B114" s="128">
        <v>5</v>
      </c>
      <c r="C114" s="104">
        <v>5</v>
      </c>
      <c r="D114" s="105" t="s">
        <v>807</v>
      </c>
      <c r="E114" s="12" t="s">
        <v>808</v>
      </c>
    </row>
    <row r="115" spans="1:5" ht="90" customHeight="1">
      <c r="A115" s="128">
        <v>3</v>
      </c>
      <c r="B115" s="128">
        <v>5</v>
      </c>
      <c r="C115" s="104">
        <v>6</v>
      </c>
      <c r="D115" s="105" t="s">
        <v>809</v>
      </c>
      <c r="E115" s="12" t="s">
        <v>810</v>
      </c>
    </row>
    <row r="116" spans="1:5" ht="90" customHeight="1">
      <c r="A116" s="127">
        <v>3</v>
      </c>
      <c r="B116" s="127">
        <v>6</v>
      </c>
      <c r="C116" s="3">
        <v>0</v>
      </c>
      <c r="D116" s="5" t="s">
        <v>886</v>
      </c>
      <c r="E116" s="12" t="s">
        <v>619</v>
      </c>
    </row>
    <row r="117" spans="1:5" ht="90" customHeight="1">
      <c r="A117" s="128">
        <v>3</v>
      </c>
      <c r="B117" s="128">
        <v>6</v>
      </c>
      <c r="C117" s="104">
        <v>1</v>
      </c>
      <c r="D117" s="105" t="s">
        <v>811</v>
      </c>
      <c r="E117" s="12" t="s">
        <v>812</v>
      </c>
    </row>
    <row r="118" spans="1:5" ht="90" customHeight="1">
      <c r="A118" s="127">
        <v>3</v>
      </c>
      <c r="B118" s="127">
        <v>7</v>
      </c>
      <c r="C118" s="3">
        <v>0</v>
      </c>
      <c r="D118" s="5" t="s">
        <v>495</v>
      </c>
      <c r="E118" s="12" t="s">
        <v>510</v>
      </c>
    </row>
    <row r="119" spans="1:5" ht="90" customHeight="1">
      <c r="A119" s="128">
        <v>3</v>
      </c>
      <c r="B119" s="128">
        <v>7</v>
      </c>
      <c r="C119" s="104">
        <v>1</v>
      </c>
      <c r="D119" s="105" t="s">
        <v>813</v>
      </c>
      <c r="E119" s="12" t="s">
        <v>887</v>
      </c>
    </row>
    <row r="120" spans="1:5" ht="90" customHeight="1">
      <c r="A120" s="128">
        <v>3</v>
      </c>
      <c r="B120" s="128">
        <v>7</v>
      </c>
      <c r="C120" s="104">
        <v>2</v>
      </c>
      <c r="D120" s="105" t="s">
        <v>814</v>
      </c>
      <c r="E120" s="12" t="s">
        <v>888</v>
      </c>
    </row>
    <row r="121" spans="1:5" ht="90" customHeight="1">
      <c r="A121" s="127">
        <v>3</v>
      </c>
      <c r="B121" s="127">
        <v>8</v>
      </c>
      <c r="C121" s="3">
        <v>0</v>
      </c>
      <c r="D121" s="5" t="s">
        <v>889</v>
      </c>
      <c r="E121" s="12" t="s">
        <v>890</v>
      </c>
    </row>
    <row r="122" spans="1:5" ht="90" customHeight="1">
      <c r="A122" s="128">
        <v>3</v>
      </c>
      <c r="B122" s="128">
        <v>8</v>
      </c>
      <c r="C122" s="104">
        <v>1</v>
      </c>
      <c r="D122" s="105" t="s">
        <v>815</v>
      </c>
      <c r="E122" s="12" t="s">
        <v>891</v>
      </c>
    </row>
    <row r="123" spans="1:5" ht="90" customHeight="1">
      <c r="A123" s="128">
        <v>3</v>
      </c>
      <c r="B123" s="128">
        <v>8</v>
      </c>
      <c r="C123" s="104">
        <v>2</v>
      </c>
      <c r="D123" s="105" t="s">
        <v>816</v>
      </c>
      <c r="E123" s="12" t="s">
        <v>892</v>
      </c>
    </row>
    <row r="124" spans="1:5" ht="90" customHeight="1">
      <c r="A124" s="128">
        <v>3</v>
      </c>
      <c r="B124" s="128">
        <v>8</v>
      </c>
      <c r="C124" s="104">
        <v>3</v>
      </c>
      <c r="D124" s="105" t="s">
        <v>817</v>
      </c>
      <c r="E124" s="12" t="s">
        <v>893</v>
      </c>
    </row>
    <row r="125" spans="1:5" ht="90" customHeight="1">
      <c r="A125" s="128">
        <v>3</v>
      </c>
      <c r="B125" s="128">
        <v>8</v>
      </c>
      <c r="C125" s="104">
        <v>4</v>
      </c>
      <c r="D125" s="105" t="s">
        <v>818</v>
      </c>
      <c r="E125" s="12" t="s">
        <v>894</v>
      </c>
    </row>
    <row r="126" spans="1:5" ht="90" customHeight="1">
      <c r="A126" s="127">
        <v>3</v>
      </c>
      <c r="B126" s="127">
        <v>9</v>
      </c>
      <c r="C126" s="3">
        <v>0</v>
      </c>
      <c r="D126" s="5" t="s">
        <v>895</v>
      </c>
      <c r="E126" s="12" t="s">
        <v>514</v>
      </c>
    </row>
    <row r="127" spans="1:5" ht="158.25" customHeight="1">
      <c r="A127" s="128">
        <v>3</v>
      </c>
      <c r="B127" s="128">
        <v>9</v>
      </c>
      <c r="C127" s="104">
        <v>1</v>
      </c>
      <c r="D127" s="105" t="s">
        <v>819</v>
      </c>
      <c r="E127" s="12" t="s">
        <v>896</v>
      </c>
    </row>
    <row r="128" spans="1:5" ht="90" customHeight="1">
      <c r="A128" s="128">
        <v>3</v>
      </c>
      <c r="B128" s="128">
        <v>9</v>
      </c>
      <c r="C128" s="104">
        <v>2</v>
      </c>
      <c r="D128" s="105" t="s">
        <v>820</v>
      </c>
      <c r="E128" s="12" t="s">
        <v>821</v>
      </c>
    </row>
    <row r="129" spans="1:5" ht="90" customHeight="1">
      <c r="A129" s="128">
        <v>3</v>
      </c>
      <c r="B129" s="128">
        <v>9</v>
      </c>
      <c r="C129" s="104">
        <v>3</v>
      </c>
      <c r="D129" s="105" t="s">
        <v>822</v>
      </c>
      <c r="E129" s="12" t="s">
        <v>897</v>
      </c>
    </row>
    <row r="130" spans="1:5" ht="90" customHeight="1">
      <c r="A130" s="127">
        <v>4</v>
      </c>
      <c r="B130" s="127">
        <v>0</v>
      </c>
      <c r="C130" s="3">
        <v>0</v>
      </c>
      <c r="D130" s="6" t="s">
        <v>898</v>
      </c>
      <c r="E130" s="13" t="s">
        <v>516</v>
      </c>
    </row>
    <row r="131" spans="1:5" ht="90" customHeight="1">
      <c r="A131" s="127">
        <v>4</v>
      </c>
      <c r="B131" s="127">
        <v>1</v>
      </c>
      <c r="C131" s="3">
        <v>0</v>
      </c>
      <c r="D131" s="5" t="s">
        <v>496</v>
      </c>
      <c r="E131" s="12" t="s">
        <v>511</v>
      </c>
    </row>
    <row r="132" spans="1:5" ht="90" customHeight="1">
      <c r="A132" s="128">
        <v>4</v>
      </c>
      <c r="B132" s="128">
        <v>1</v>
      </c>
      <c r="C132" s="104">
        <v>1</v>
      </c>
      <c r="D132" s="105" t="s">
        <v>823</v>
      </c>
      <c r="E132" s="12" t="s">
        <v>899</v>
      </c>
    </row>
    <row r="133" spans="1:5" ht="90" customHeight="1">
      <c r="A133" s="128">
        <v>4</v>
      </c>
      <c r="B133" s="128">
        <v>1</v>
      </c>
      <c r="C133" s="104">
        <v>2</v>
      </c>
      <c r="D133" s="105" t="s">
        <v>824</v>
      </c>
      <c r="E133" s="12" t="s">
        <v>825</v>
      </c>
    </row>
    <row r="134" spans="1:5" ht="90" customHeight="1">
      <c r="A134" s="127">
        <v>4</v>
      </c>
      <c r="B134" s="127">
        <v>2</v>
      </c>
      <c r="C134" s="3">
        <v>0</v>
      </c>
      <c r="D134" s="5" t="s">
        <v>497</v>
      </c>
      <c r="E134" s="12" t="s">
        <v>512</v>
      </c>
    </row>
    <row r="135" spans="1:5" ht="90" customHeight="1">
      <c r="A135" s="128">
        <v>4</v>
      </c>
      <c r="B135" s="128">
        <v>2</v>
      </c>
      <c r="C135" s="104">
        <v>1</v>
      </c>
      <c r="D135" s="105" t="s">
        <v>826</v>
      </c>
      <c r="E135" s="12" t="s">
        <v>827</v>
      </c>
    </row>
    <row r="136" spans="1:5" ht="90" customHeight="1">
      <c r="A136" s="128">
        <v>4</v>
      </c>
      <c r="B136" s="128">
        <v>2</v>
      </c>
      <c r="C136" s="104">
        <v>2</v>
      </c>
      <c r="D136" s="105" t="s">
        <v>900</v>
      </c>
      <c r="E136" s="12" t="s">
        <v>901</v>
      </c>
    </row>
    <row r="137" spans="1:5" ht="90" customHeight="1">
      <c r="A137" s="128">
        <v>4</v>
      </c>
      <c r="B137" s="128">
        <v>2</v>
      </c>
      <c r="C137" s="104">
        <v>3</v>
      </c>
      <c r="D137" s="105" t="s">
        <v>828</v>
      </c>
      <c r="E137" s="12" t="s">
        <v>829</v>
      </c>
    </row>
    <row r="138" spans="1:5" ht="90" customHeight="1">
      <c r="A138" s="127">
        <v>4</v>
      </c>
      <c r="B138" s="127">
        <v>3</v>
      </c>
      <c r="C138" s="3">
        <v>0</v>
      </c>
      <c r="D138" s="5" t="s">
        <v>498</v>
      </c>
      <c r="E138" s="12" t="s">
        <v>513</v>
      </c>
    </row>
    <row r="139" spans="1:5" ht="90" customHeight="1">
      <c r="A139" s="128">
        <v>4</v>
      </c>
      <c r="B139" s="128">
        <v>3</v>
      </c>
      <c r="C139" s="104">
        <v>1</v>
      </c>
      <c r="D139" s="105" t="s">
        <v>830</v>
      </c>
      <c r="E139" s="12" t="s">
        <v>902</v>
      </c>
    </row>
    <row r="140" spans="1:5" ht="90" customHeight="1">
      <c r="A140" s="128">
        <v>4</v>
      </c>
      <c r="B140" s="128">
        <v>3</v>
      </c>
      <c r="C140" s="104">
        <v>2</v>
      </c>
      <c r="D140" s="105" t="s">
        <v>831</v>
      </c>
      <c r="E140" s="12" t="s">
        <v>832</v>
      </c>
    </row>
    <row r="141" spans="1:5" ht="90" customHeight="1">
      <c r="A141" s="128">
        <v>4</v>
      </c>
      <c r="B141" s="128">
        <v>3</v>
      </c>
      <c r="C141" s="104">
        <v>3</v>
      </c>
      <c r="D141" s="105" t="s">
        <v>833</v>
      </c>
      <c r="E141" s="12" t="s">
        <v>834</v>
      </c>
    </row>
    <row r="142" spans="1:5" ht="90" customHeight="1">
      <c r="A142" s="128">
        <v>4</v>
      </c>
      <c r="B142" s="128">
        <v>3</v>
      </c>
      <c r="C142" s="104">
        <v>4</v>
      </c>
      <c r="D142" s="105" t="s">
        <v>835</v>
      </c>
      <c r="E142" s="12" t="s">
        <v>903</v>
      </c>
    </row>
    <row r="143" spans="1:5" ht="90" customHeight="1">
      <c r="A143" s="127">
        <v>4</v>
      </c>
      <c r="B143" s="127">
        <v>4</v>
      </c>
      <c r="C143" s="3">
        <v>0</v>
      </c>
      <c r="D143" s="5" t="s">
        <v>499</v>
      </c>
      <c r="E143" s="12" t="s">
        <v>837</v>
      </c>
    </row>
    <row r="144" spans="1:5" ht="90" customHeight="1">
      <c r="A144" s="127">
        <v>4</v>
      </c>
      <c r="B144" s="127">
        <v>4</v>
      </c>
      <c r="C144" s="3">
        <v>1</v>
      </c>
      <c r="D144" s="5" t="s">
        <v>836</v>
      </c>
      <c r="E144" s="12" t="s">
        <v>837</v>
      </c>
    </row>
  </sheetData>
  <sheetProtection password="D38D" sheet="1" objects="1" scenarios="1"/>
  <pageMargins left="1.1023622047244095" right="0.31496062992125984" top="0.74803149606299213" bottom="0.74803149606299213" header="0.31496062992125984" footer="0.31496062992125984"/>
  <pageSetup paperSize="5" scale="95" orientation="landscape" r:id="rId1"/>
  <headerFooter>
    <oddFooter>&amp;CPágina &amp;P de &amp;N&amp;RFecha &amp;D</oddFooter>
  </headerFooter>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53"/>
  <sheetViews>
    <sheetView topLeftCell="A56" workbookViewId="0">
      <selection activeCell="C8" sqref="C8:L66"/>
    </sheetView>
  </sheetViews>
  <sheetFormatPr baseColWidth="10" defaultColWidth="0" defaultRowHeight="15" zeroHeight="1"/>
  <cols>
    <col min="1" max="1" width="9.42578125" style="14" customWidth="1"/>
    <col min="2" max="2" width="5" style="14" bestFit="1" customWidth="1"/>
    <col min="3" max="3" width="46.5703125" style="14" customWidth="1"/>
    <col min="4" max="12" width="13.42578125" style="15" customWidth="1"/>
    <col min="13" max="13" width="13.42578125" style="16" customWidth="1"/>
    <col min="14" max="14" width="0.28515625" style="130" customWidth="1"/>
    <col min="15" max="16384" width="11.42578125" style="130" hidden="1"/>
  </cols>
  <sheetData>
    <row r="1" spans="1:13" s="123" customFormat="1" ht="15.75">
      <c r="A1" s="552" t="s">
        <v>761</v>
      </c>
      <c r="B1" s="552" t="s">
        <v>632</v>
      </c>
      <c r="C1" s="552" t="s">
        <v>520</v>
      </c>
      <c r="D1" s="551" t="s">
        <v>537</v>
      </c>
      <c r="E1" s="551"/>
      <c r="F1" s="551"/>
      <c r="G1" s="551"/>
      <c r="H1" s="551"/>
      <c r="I1" s="551"/>
      <c r="J1" s="551"/>
      <c r="K1" s="551"/>
      <c r="L1" s="551"/>
      <c r="M1" s="554" t="s">
        <v>519</v>
      </c>
    </row>
    <row r="2" spans="1:13" s="124" customFormat="1" ht="15.75">
      <c r="A2" s="553"/>
      <c r="B2" s="553"/>
      <c r="C2" s="553"/>
      <c r="D2" s="322" t="s">
        <v>538</v>
      </c>
      <c r="E2" s="322" t="s">
        <v>539</v>
      </c>
      <c r="F2" s="322" t="s">
        <v>540</v>
      </c>
      <c r="G2" s="322" t="s">
        <v>541</v>
      </c>
      <c r="H2" s="322" t="s">
        <v>542</v>
      </c>
      <c r="I2" s="322" t="s">
        <v>543</v>
      </c>
      <c r="J2" s="322" t="s">
        <v>544</v>
      </c>
      <c r="K2" s="322" t="s">
        <v>545</v>
      </c>
      <c r="L2" s="322" t="s">
        <v>546</v>
      </c>
      <c r="M2" s="553"/>
    </row>
    <row r="3" spans="1:13" ht="25.5" customHeight="1">
      <c r="A3" s="306" t="s">
        <v>768</v>
      </c>
      <c r="B3" s="307">
        <v>0</v>
      </c>
      <c r="C3" s="308" t="s">
        <v>765</v>
      </c>
      <c r="D3" s="309"/>
      <c r="E3" s="309"/>
      <c r="F3" s="309"/>
      <c r="G3" s="309"/>
      <c r="H3" s="309"/>
      <c r="I3" s="309"/>
      <c r="J3" s="309"/>
      <c r="K3" s="309"/>
      <c r="L3" s="309"/>
      <c r="M3" s="310">
        <f>SUM(D3:L3)</f>
        <v>0</v>
      </c>
    </row>
    <row r="4" spans="1:13" ht="25.5" customHeight="1">
      <c r="A4" s="306" t="s">
        <v>769</v>
      </c>
      <c r="B4" s="307">
        <v>0</v>
      </c>
      <c r="C4" s="308" t="s">
        <v>766</v>
      </c>
      <c r="D4" s="309"/>
      <c r="E4" s="309"/>
      <c r="F4" s="309"/>
      <c r="G4" s="309"/>
      <c r="H4" s="309"/>
      <c r="I4" s="309"/>
      <c r="J4" s="309"/>
      <c r="K4" s="309"/>
      <c r="L4" s="309"/>
      <c r="M4" s="310">
        <f t="shared" ref="M4:M65" si="0">SUM(D4:L4)</f>
        <v>0</v>
      </c>
    </row>
    <row r="5" spans="1:13" ht="25.5" customHeight="1">
      <c r="A5" s="306" t="s">
        <v>762</v>
      </c>
      <c r="B5" s="307">
        <v>0</v>
      </c>
      <c r="C5" s="308" t="s">
        <v>767</v>
      </c>
      <c r="D5" s="311"/>
      <c r="E5" s="311"/>
      <c r="F5" s="311"/>
      <c r="G5" s="311"/>
      <c r="H5" s="311"/>
      <c r="I5" s="311"/>
      <c r="J5" s="311"/>
      <c r="K5" s="311"/>
      <c r="L5" s="311"/>
      <c r="M5" s="310">
        <f t="shared" si="0"/>
        <v>0</v>
      </c>
    </row>
    <row r="6" spans="1:13" ht="25.5" customHeight="1">
      <c r="A6" s="306" t="s">
        <v>763</v>
      </c>
      <c r="B6" s="307">
        <v>0</v>
      </c>
      <c r="C6" s="308" t="s">
        <v>770</v>
      </c>
      <c r="D6" s="311"/>
      <c r="E6" s="311"/>
      <c r="F6" s="311"/>
      <c r="G6" s="311"/>
      <c r="H6" s="311"/>
      <c r="I6" s="311"/>
      <c r="J6" s="311"/>
      <c r="K6" s="311"/>
      <c r="L6" s="311"/>
      <c r="M6" s="310">
        <f t="shared" si="0"/>
        <v>0</v>
      </c>
    </row>
    <row r="7" spans="1:13" ht="25.5" customHeight="1">
      <c r="A7" s="306" t="s">
        <v>764</v>
      </c>
      <c r="B7" s="307">
        <v>0</v>
      </c>
      <c r="C7" s="308" t="s">
        <v>771</v>
      </c>
      <c r="D7" s="311"/>
      <c r="E7" s="311"/>
      <c r="F7" s="311"/>
      <c r="G7" s="311"/>
      <c r="H7" s="311"/>
      <c r="I7" s="311"/>
      <c r="J7" s="311"/>
      <c r="K7" s="311"/>
      <c r="L7" s="311"/>
      <c r="M7" s="310">
        <f t="shared" si="0"/>
        <v>0</v>
      </c>
    </row>
    <row r="8" spans="1:13" ht="25.5" customHeight="1">
      <c r="A8" s="306"/>
      <c r="B8" s="307">
        <v>1101</v>
      </c>
      <c r="C8" s="323" t="s">
        <v>1414</v>
      </c>
      <c r="D8" s="326">
        <v>7216277.4299999997</v>
      </c>
      <c r="E8" s="326">
        <v>159000</v>
      </c>
      <c r="F8" s="326">
        <v>359000</v>
      </c>
      <c r="G8" s="326">
        <v>274000</v>
      </c>
      <c r="H8" s="326">
        <v>18605</v>
      </c>
      <c r="I8" s="311"/>
      <c r="J8" s="311"/>
      <c r="K8" s="311"/>
      <c r="L8" s="311"/>
      <c r="M8" s="310">
        <f>SUM(D8:L8)</f>
        <v>8026882.4299999997</v>
      </c>
    </row>
    <row r="9" spans="1:13" ht="25.5" customHeight="1">
      <c r="A9" s="306"/>
      <c r="B9" s="307"/>
      <c r="C9" s="323" t="s">
        <v>1384</v>
      </c>
      <c r="D9" s="326">
        <v>1944288.8</v>
      </c>
      <c r="E9" s="326">
        <v>191500</v>
      </c>
      <c r="F9" s="326">
        <v>473866</v>
      </c>
      <c r="G9" s="326">
        <f>240000+1125000</f>
        <v>1365000</v>
      </c>
      <c r="H9" s="326">
        <v>23000</v>
      </c>
      <c r="I9" s="311"/>
      <c r="J9" s="311"/>
      <c r="K9" s="311"/>
      <c r="L9" s="311"/>
      <c r="M9" s="310">
        <f t="shared" si="0"/>
        <v>3997654.8</v>
      </c>
    </row>
    <row r="10" spans="1:13" ht="25.5" customHeight="1">
      <c r="A10" s="306"/>
      <c r="B10" s="307">
        <v>0</v>
      </c>
      <c r="C10" s="323" t="s">
        <v>1419</v>
      </c>
      <c r="D10" s="326">
        <v>749601</v>
      </c>
      <c r="E10" s="326">
        <f>53852</f>
        <v>53852</v>
      </c>
      <c r="F10" s="326">
        <f>600000+36000</f>
        <v>636000</v>
      </c>
      <c r="G10" s="326">
        <v>4000</v>
      </c>
      <c r="H10" s="326">
        <v>10000</v>
      </c>
      <c r="I10" s="311"/>
      <c r="J10" s="311"/>
      <c r="K10" s="311"/>
      <c r="L10" s="311"/>
      <c r="M10" s="310">
        <f t="shared" si="0"/>
        <v>1453453</v>
      </c>
    </row>
    <row r="11" spans="1:13" ht="25.5" customHeight="1">
      <c r="A11" s="306"/>
      <c r="B11" s="307">
        <v>0</v>
      </c>
      <c r="C11" s="323" t="s">
        <v>1417</v>
      </c>
      <c r="D11" s="326">
        <v>768026</v>
      </c>
      <c r="E11" s="326">
        <v>23225</v>
      </c>
      <c r="F11" s="326">
        <v>2000</v>
      </c>
      <c r="G11" s="311">
        <v>0</v>
      </c>
      <c r="H11" s="326">
        <v>0</v>
      </c>
      <c r="I11" s="311"/>
      <c r="J11" s="311"/>
      <c r="K11" s="311"/>
      <c r="L11" s="311"/>
      <c r="M11" s="310">
        <f t="shared" si="0"/>
        <v>793251</v>
      </c>
    </row>
    <row r="12" spans="1:13" ht="25.5" customHeight="1">
      <c r="A12" s="306"/>
      <c r="B12" s="307">
        <v>0</v>
      </c>
      <c r="C12" s="323" t="s">
        <v>1391</v>
      </c>
      <c r="D12" s="326">
        <v>1099682</v>
      </c>
      <c r="E12" s="326">
        <f>80600+264164</f>
        <v>344764</v>
      </c>
      <c r="F12" s="326">
        <v>807216</v>
      </c>
      <c r="G12" s="311"/>
      <c r="H12" s="326">
        <v>155000</v>
      </c>
      <c r="I12" s="311"/>
      <c r="J12" s="311"/>
      <c r="K12" s="311"/>
      <c r="L12" s="311"/>
      <c r="M12" s="310">
        <f t="shared" si="0"/>
        <v>2406662</v>
      </c>
    </row>
    <row r="13" spans="1:13" ht="25.5" customHeight="1">
      <c r="A13" s="306"/>
      <c r="B13" s="307">
        <v>0</v>
      </c>
      <c r="C13" s="323" t="s">
        <v>1406</v>
      </c>
      <c r="D13" s="326">
        <v>863571</v>
      </c>
      <c r="E13" s="326">
        <v>29700</v>
      </c>
      <c r="F13" s="326">
        <v>0</v>
      </c>
      <c r="G13" s="311"/>
      <c r="H13" s="326">
        <v>0</v>
      </c>
      <c r="I13" s="311"/>
      <c r="J13" s="311"/>
      <c r="K13" s="311"/>
      <c r="L13" s="311"/>
      <c r="M13" s="310">
        <f t="shared" si="0"/>
        <v>893271</v>
      </c>
    </row>
    <row r="14" spans="1:13" ht="25.5" customHeight="1">
      <c r="A14" s="306"/>
      <c r="B14" s="307">
        <v>0</v>
      </c>
      <c r="C14" s="323" t="s">
        <v>1411</v>
      </c>
      <c r="D14" s="326">
        <v>633669</v>
      </c>
      <c r="E14" s="326">
        <v>23039</v>
      </c>
      <c r="F14" s="326">
        <v>0</v>
      </c>
      <c r="G14" s="311"/>
      <c r="H14" s="326">
        <v>3475</v>
      </c>
      <c r="I14" s="311"/>
      <c r="J14" s="311"/>
      <c r="K14" s="311"/>
      <c r="L14" s="311"/>
      <c r="M14" s="310">
        <f t="shared" si="0"/>
        <v>660183</v>
      </c>
    </row>
    <row r="15" spans="1:13" ht="25.5" customHeight="1">
      <c r="A15" s="306"/>
      <c r="B15" s="307">
        <v>0</v>
      </c>
      <c r="C15" s="323" t="s">
        <v>1394</v>
      </c>
      <c r="D15" s="326">
        <v>1227941</v>
      </c>
      <c r="E15" s="326">
        <v>4288133</v>
      </c>
      <c r="F15" s="326">
        <v>75499</v>
      </c>
      <c r="G15" s="311"/>
      <c r="H15" s="326">
        <v>232800</v>
      </c>
      <c r="I15" s="311"/>
      <c r="J15" s="311"/>
      <c r="K15" s="311"/>
      <c r="L15" s="311"/>
      <c r="M15" s="310">
        <f t="shared" si="0"/>
        <v>5824373</v>
      </c>
    </row>
    <row r="16" spans="1:13" ht="25.5" customHeight="1">
      <c r="A16" s="306"/>
      <c r="B16" s="307">
        <v>0</v>
      </c>
      <c r="C16" s="323" t="s">
        <v>1380</v>
      </c>
      <c r="D16" s="326">
        <v>4661987</v>
      </c>
      <c r="E16" s="326">
        <v>0</v>
      </c>
      <c r="F16" s="309">
        <v>0</v>
      </c>
      <c r="G16" s="309"/>
      <c r="H16" s="309"/>
      <c r="I16" s="309"/>
      <c r="J16" s="309"/>
      <c r="K16" s="309"/>
      <c r="L16" s="309"/>
      <c r="M16" s="310">
        <f t="shared" si="0"/>
        <v>4661987</v>
      </c>
    </row>
    <row r="17" spans="1:13" ht="25.5" customHeight="1">
      <c r="A17" s="306"/>
      <c r="B17" s="307">
        <v>0</v>
      </c>
      <c r="C17" s="323" t="s">
        <v>1390</v>
      </c>
      <c r="D17" s="326">
        <v>806154</v>
      </c>
      <c r="E17" s="326">
        <v>57030</v>
      </c>
      <c r="F17" s="326">
        <v>72400</v>
      </c>
      <c r="G17" s="309"/>
      <c r="H17" s="309"/>
      <c r="I17" s="309"/>
      <c r="J17" s="309"/>
      <c r="K17" s="309"/>
      <c r="L17" s="309"/>
      <c r="M17" s="310">
        <f t="shared" si="0"/>
        <v>935584</v>
      </c>
    </row>
    <row r="18" spans="1:13" ht="25.5" customHeight="1">
      <c r="A18" s="306"/>
      <c r="B18" s="307">
        <v>0</v>
      </c>
      <c r="C18" s="323" t="s">
        <v>1374</v>
      </c>
      <c r="D18" s="326">
        <v>2095245</v>
      </c>
      <c r="E18" s="326">
        <v>84166</v>
      </c>
      <c r="F18" s="326">
        <v>334000</v>
      </c>
      <c r="G18" s="309"/>
      <c r="H18" s="309"/>
      <c r="I18" s="309"/>
      <c r="J18" s="309"/>
      <c r="K18" s="309"/>
      <c r="L18" s="309"/>
      <c r="M18" s="310">
        <f t="shared" si="0"/>
        <v>2513411</v>
      </c>
    </row>
    <row r="19" spans="1:13" ht="25.5" customHeight="1">
      <c r="A19" s="306"/>
      <c r="B19" s="307">
        <v>0</v>
      </c>
      <c r="C19" s="323" t="s">
        <v>1389</v>
      </c>
      <c r="D19" s="326">
        <v>863092</v>
      </c>
      <c r="E19" s="326">
        <v>76800</v>
      </c>
      <c r="F19" s="326">
        <v>320714</v>
      </c>
      <c r="G19" s="326">
        <v>910144</v>
      </c>
      <c r="H19" s="326">
        <v>100000</v>
      </c>
      <c r="I19" s="309"/>
      <c r="J19" s="309"/>
      <c r="K19" s="309"/>
      <c r="L19" s="309"/>
      <c r="M19" s="310">
        <f t="shared" si="0"/>
        <v>2270750</v>
      </c>
    </row>
    <row r="20" spans="1:13" ht="25.5" customHeight="1">
      <c r="A20" s="306"/>
      <c r="B20" s="307">
        <v>0</v>
      </c>
      <c r="C20" s="323" t="s">
        <v>1376</v>
      </c>
      <c r="D20" s="326">
        <v>2623590</v>
      </c>
      <c r="E20" s="326">
        <v>339709</v>
      </c>
      <c r="F20" s="326">
        <v>7000</v>
      </c>
      <c r="G20" s="326">
        <v>220776</v>
      </c>
      <c r="H20" s="326">
        <v>17600</v>
      </c>
      <c r="I20" s="309"/>
      <c r="J20" s="309"/>
      <c r="K20" s="309"/>
      <c r="L20" s="309"/>
      <c r="M20" s="310">
        <f t="shared" si="0"/>
        <v>3208675</v>
      </c>
    </row>
    <row r="21" spans="1:13" ht="25.5" customHeight="1">
      <c r="A21" s="306"/>
      <c r="B21" s="307"/>
      <c r="C21" s="323" t="s">
        <v>484</v>
      </c>
      <c r="D21" s="326">
        <v>2008492</v>
      </c>
      <c r="E21" s="326">
        <v>275219</v>
      </c>
      <c r="F21" s="326">
        <v>37000</v>
      </c>
      <c r="G21" s="326">
        <v>96000</v>
      </c>
      <c r="H21" s="326">
        <v>10500</v>
      </c>
      <c r="I21" s="309"/>
      <c r="J21" s="309"/>
      <c r="K21" s="309"/>
      <c r="L21" s="309"/>
      <c r="M21" s="310">
        <f t="shared" si="0"/>
        <v>2427211</v>
      </c>
    </row>
    <row r="22" spans="1:13" ht="25.5" customHeight="1">
      <c r="A22" s="306"/>
      <c r="B22" s="307"/>
      <c r="C22" s="323" t="s">
        <v>1382</v>
      </c>
      <c r="D22" s="326">
        <v>1374402</v>
      </c>
      <c r="E22" s="326">
        <v>344800</v>
      </c>
      <c r="F22" s="326">
        <v>35000</v>
      </c>
      <c r="G22" s="309"/>
      <c r="H22" s="327">
        <v>200</v>
      </c>
      <c r="I22" s="309"/>
      <c r="J22" s="309"/>
      <c r="K22" s="309"/>
      <c r="L22" s="309"/>
      <c r="M22" s="310">
        <f t="shared" si="0"/>
        <v>1754402</v>
      </c>
    </row>
    <row r="23" spans="1:13" ht="25.5" customHeight="1">
      <c r="A23" s="306"/>
      <c r="B23" s="307"/>
      <c r="C23" s="323" t="s">
        <v>1412</v>
      </c>
      <c r="D23" s="326">
        <v>1129197</v>
      </c>
      <c r="E23" s="326">
        <v>76000</v>
      </c>
      <c r="F23" s="326">
        <v>91684</v>
      </c>
      <c r="G23" s="309"/>
      <c r="H23" s="309">
        <v>14000</v>
      </c>
      <c r="I23" s="309"/>
      <c r="J23" s="309"/>
      <c r="K23" s="309"/>
      <c r="L23" s="309"/>
      <c r="M23" s="310">
        <f t="shared" si="0"/>
        <v>1310881</v>
      </c>
    </row>
    <row r="24" spans="1:13" ht="25.5" customHeight="1">
      <c r="A24" s="306"/>
      <c r="B24" s="307"/>
      <c r="C24" s="323" t="s">
        <v>1420</v>
      </c>
      <c r="D24" s="326">
        <v>144535.91</v>
      </c>
      <c r="E24" s="326">
        <v>54000</v>
      </c>
      <c r="F24" s="326">
        <v>63000</v>
      </c>
      <c r="G24" s="309"/>
      <c r="H24" s="309"/>
      <c r="I24" s="309"/>
      <c r="J24" s="309"/>
      <c r="K24" s="309"/>
      <c r="L24" s="309"/>
      <c r="M24" s="310">
        <f t="shared" si="0"/>
        <v>261535.91</v>
      </c>
    </row>
    <row r="25" spans="1:13" ht="25.5" customHeight="1">
      <c r="A25" s="306"/>
      <c r="B25" s="307"/>
      <c r="C25" s="323" t="s">
        <v>1403</v>
      </c>
      <c r="D25" s="326">
        <v>520466</v>
      </c>
      <c r="E25" s="326">
        <v>68746</v>
      </c>
      <c r="F25" s="326">
        <v>53000</v>
      </c>
      <c r="G25" s="309"/>
      <c r="H25" s="309"/>
      <c r="I25" s="309"/>
      <c r="J25" s="309"/>
      <c r="K25" s="309"/>
      <c r="L25" s="309"/>
      <c r="M25" s="310">
        <f t="shared" si="0"/>
        <v>642212</v>
      </c>
    </row>
    <row r="26" spans="1:13" ht="25.5" customHeight="1">
      <c r="A26" s="306"/>
      <c r="B26" s="307"/>
      <c r="C26" s="323" t="s">
        <v>1385</v>
      </c>
      <c r="D26" s="326">
        <v>936553</v>
      </c>
      <c r="E26" s="326">
        <v>137900</v>
      </c>
      <c r="F26" s="326">
        <v>7500</v>
      </c>
      <c r="G26" s="326">
        <v>30000</v>
      </c>
      <c r="H26" s="309">
        <v>10000</v>
      </c>
      <c r="I26" s="309"/>
      <c r="J26" s="309"/>
      <c r="K26" s="309"/>
      <c r="L26" s="309"/>
      <c r="M26" s="310">
        <f t="shared" si="0"/>
        <v>1121953</v>
      </c>
    </row>
    <row r="27" spans="1:13" ht="25.5" customHeight="1">
      <c r="A27" s="306"/>
      <c r="B27" s="307"/>
      <c r="C27" s="323" t="s">
        <v>1439</v>
      </c>
      <c r="D27" s="326">
        <v>30440457.969999999</v>
      </c>
      <c r="E27" s="326">
        <v>196000</v>
      </c>
      <c r="F27" s="326">
        <v>44723</v>
      </c>
      <c r="G27" s="309"/>
      <c r="H27" s="309"/>
      <c r="I27" s="309"/>
      <c r="J27" s="309"/>
      <c r="K27" s="309"/>
      <c r="L27" s="309"/>
      <c r="M27" s="310">
        <f t="shared" si="0"/>
        <v>30681180.969999999</v>
      </c>
    </row>
    <row r="28" spans="1:13" ht="25.5" customHeight="1">
      <c r="A28" s="306"/>
      <c r="B28" s="307"/>
      <c r="C28" s="323" t="s">
        <v>1397</v>
      </c>
      <c r="D28" s="326">
        <v>4581311</v>
      </c>
      <c r="E28" s="326">
        <v>451500</v>
      </c>
      <c r="F28" s="326">
        <v>111500</v>
      </c>
      <c r="G28" s="309"/>
      <c r="H28" s="309">
        <v>78500</v>
      </c>
      <c r="I28" s="309"/>
      <c r="J28" s="309"/>
      <c r="K28" s="309"/>
      <c r="L28" s="309"/>
      <c r="M28" s="310">
        <f t="shared" si="0"/>
        <v>5222811</v>
      </c>
    </row>
    <row r="29" spans="1:13" ht="25.5" customHeight="1">
      <c r="A29" s="306"/>
      <c r="B29" s="307"/>
      <c r="C29" s="323" t="s">
        <v>1402</v>
      </c>
      <c r="D29" s="326">
        <v>760627</v>
      </c>
      <c r="E29" s="326">
        <v>71500</v>
      </c>
      <c r="F29" s="326">
        <v>22160</v>
      </c>
      <c r="G29" s="326">
        <v>12000</v>
      </c>
      <c r="H29" s="309">
        <v>5000</v>
      </c>
      <c r="I29" s="309"/>
      <c r="J29" s="309"/>
      <c r="K29" s="309"/>
      <c r="L29" s="309"/>
      <c r="M29" s="310">
        <f t="shared" si="0"/>
        <v>871287</v>
      </c>
    </row>
    <row r="30" spans="1:13" ht="25.5" customHeight="1">
      <c r="A30" s="306"/>
      <c r="B30" s="307"/>
      <c r="C30" s="323" t="s">
        <v>1399</v>
      </c>
      <c r="D30" s="326">
        <v>747307</v>
      </c>
      <c r="E30" s="326">
        <v>55020</v>
      </c>
      <c r="F30" s="326">
        <v>243150</v>
      </c>
      <c r="G30" s="309"/>
      <c r="H30" s="309">
        <v>20500</v>
      </c>
      <c r="I30" s="309"/>
      <c r="J30" s="309"/>
      <c r="K30" s="309"/>
      <c r="L30" s="309"/>
      <c r="M30" s="310">
        <f t="shared" si="0"/>
        <v>1065977</v>
      </c>
    </row>
    <row r="31" spans="1:13" ht="25.5" customHeight="1">
      <c r="A31" s="306"/>
      <c r="B31" s="307"/>
      <c r="C31" s="323" t="s">
        <v>1410</v>
      </c>
      <c r="D31" s="326">
        <v>450466</v>
      </c>
      <c r="E31" s="326">
        <v>19500</v>
      </c>
      <c r="F31" s="326">
        <v>75500</v>
      </c>
      <c r="G31" s="309"/>
      <c r="H31" s="309"/>
      <c r="I31" s="309"/>
      <c r="J31" s="309"/>
      <c r="K31" s="309"/>
      <c r="L31" s="309"/>
      <c r="M31" s="310">
        <f t="shared" si="0"/>
        <v>545466</v>
      </c>
    </row>
    <row r="32" spans="1:13" ht="25.5" customHeight="1">
      <c r="A32" s="306"/>
      <c r="B32" s="307"/>
      <c r="C32" s="323" t="s">
        <v>1404</v>
      </c>
      <c r="D32" s="326">
        <v>808582.21</v>
      </c>
      <c r="E32" s="326">
        <v>94100</v>
      </c>
      <c r="F32" s="327">
        <v>500</v>
      </c>
      <c r="G32" s="309"/>
      <c r="H32" s="309">
        <v>16000</v>
      </c>
      <c r="I32" s="309"/>
      <c r="J32" s="309"/>
      <c r="K32" s="309"/>
      <c r="L32" s="309"/>
      <c r="M32" s="310">
        <f t="shared" si="0"/>
        <v>919182.21</v>
      </c>
    </row>
    <row r="33" spans="1:13" ht="25.5" customHeight="1">
      <c r="A33" s="306"/>
      <c r="B33" s="307"/>
      <c r="C33" s="323" t="s">
        <v>1422</v>
      </c>
      <c r="D33" s="326">
        <v>180667.5</v>
      </c>
      <c r="E33" s="326">
        <v>9800</v>
      </c>
      <c r="F33" s="326">
        <v>30200</v>
      </c>
      <c r="G33" s="309"/>
      <c r="H33" s="309"/>
      <c r="I33" s="309"/>
      <c r="J33" s="309"/>
      <c r="K33" s="309"/>
      <c r="L33" s="309"/>
      <c r="M33" s="310">
        <f t="shared" si="0"/>
        <v>220667.5</v>
      </c>
    </row>
    <row r="34" spans="1:13" ht="25.5" customHeight="1">
      <c r="A34" s="306"/>
      <c r="B34" s="307"/>
      <c r="C34" s="323" t="s">
        <v>1393</v>
      </c>
      <c r="D34" s="326">
        <v>2776754</v>
      </c>
      <c r="E34" s="326">
        <v>14800</v>
      </c>
      <c r="F34" s="326">
        <v>6400</v>
      </c>
      <c r="G34" s="309"/>
      <c r="H34" s="309">
        <v>3000</v>
      </c>
      <c r="I34" s="309"/>
      <c r="J34" s="309"/>
      <c r="K34" s="309"/>
      <c r="L34" s="309"/>
      <c r="M34" s="310">
        <f t="shared" si="0"/>
        <v>2800954</v>
      </c>
    </row>
    <row r="35" spans="1:13" ht="25.5" customHeight="1">
      <c r="A35" s="306"/>
      <c r="B35" s="307"/>
      <c r="C35" s="323" t="s">
        <v>1395</v>
      </c>
      <c r="D35" s="326">
        <v>2271294</v>
      </c>
      <c r="E35" s="326">
        <f>151466+1500000</f>
        <v>1651466</v>
      </c>
      <c r="F35" s="326">
        <f>411276+1319548</f>
        <v>1730824</v>
      </c>
      <c r="G35" s="326">
        <v>102000</v>
      </c>
      <c r="H35" s="326">
        <v>4017</v>
      </c>
      <c r="I35" s="309"/>
      <c r="J35" s="309"/>
      <c r="K35" s="309"/>
      <c r="L35" s="309"/>
      <c r="M35" s="310">
        <f t="shared" si="0"/>
        <v>5759601</v>
      </c>
    </row>
    <row r="36" spans="1:13" ht="25.5" customHeight="1">
      <c r="A36" s="306"/>
      <c r="B36" s="307"/>
      <c r="C36" s="323" t="s">
        <v>1407</v>
      </c>
      <c r="D36" s="326">
        <v>1706898</v>
      </c>
      <c r="E36" s="326">
        <v>152207</v>
      </c>
      <c r="F36" s="326">
        <v>286600</v>
      </c>
      <c r="G36" s="326"/>
      <c r="H36" s="326">
        <v>86000</v>
      </c>
      <c r="I36" s="309"/>
      <c r="J36" s="309"/>
      <c r="K36" s="309"/>
      <c r="L36" s="309"/>
      <c r="M36" s="310">
        <f t="shared" si="0"/>
        <v>2231705</v>
      </c>
    </row>
    <row r="37" spans="1:13" ht="25.5" customHeight="1">
      <c r="A37" s="306"/>
      <c r="B37" s="307"/>
      <c r="C37" s="323" t="s">
        <v>1388</v>
      </c>
      <c r="D37" s="326">
        <v>2076048</v>
      </c>
      <c r="E37" s="326">
        <v>127400</v>
      </c>
      <c r="F37" s="326">
        <v>990960</v>
      </c>
      <c r="G37" s="309"/>
      <c r="H37" s="309"/>
      <c r="I37" s="309"/>
      <c r="J37" s="309"/>
      <c r="K37" s="309"/>
      <c r="L37" s="309"/>
      <c r="M37" s="310">
        <f t="shared" si="0"/>
        <v>3194408</v>
      </c>
    </row>
    <row r="38" spans="1:13" ht="25.5" customHeight="1">
      <c r="A38" s="306"/>
      <c r="B38" s="307">
        <v>0</v>
      </c>
      <c r="C38" s="323" t="s">
        <v>89</v>
      </c>
      <c r="D38" s="326">
        <v>919102</v>
      </c>
      <c r="E38" s="326">
        <v>3152032</v>
      </c>
      <c r="F38" s="326">
        <v>3000</v>
      </c>
      <c r="G38" s="309"/>
      <c r="H38" s="326">
        <v>4500</v>
      </c>
      <c r="I38" s="309"/>
      <c r="J38" s="309"/>
      <c r="K38" s="309"/>
      <c r="L38" s="309"/>
      <c r="M38" s="310">
        <f t="shared" si="0"/>
        <v>4078634</v>
      </c>
    </row>
    <row r="39" spans="1:13" ht="25.5" customHeight="1">
      <c r="A39" s="306"/>
      <c r="B39" s="307">
        <v>0</v>
      </c>
      <c r="C39" s="323" t="s">
        <v>1378</v>
      </c>
      <c r="D39" s="326">
        <v>977845</v>
      </c>
      <c r="E39" s="326">
        <v>292500</v>
      </c>
      <c r="F39" s="326">
        <v>12000</v>
      </c>
      <c r="G39" s="309"/>
      <c r="H39" s="309"/>
      <c r="I39" s="309"/>
      <c r="J39" s="309"/>
      <c r="K39" s="309"/>
      <c r="L39" s="309"/>
      <c r="M39" s="310">
        <f t="shared" si="0"/>
        <v>1282345</v>
      </c>
    </row>
    <row r="40" spans="1:13" ht="25.5" customHeight="1">
      <c r="A40" s="306"/>
      <c r="B40" s="307">
        <v>0</v>
      </c>
      <c r="C40" s="323" t="s">
        <v>1440</v>
      </c>
      <c r="D40" s="326">
        <v>58869542.640000001</v>
      </c>
      <c r="E40" s="326">
        <v>152800</v>
      </c>
      <c r="F40" s="326">
        <v>6000000</v>
      </c>
      <c r="G40" s="326">
        <v>6312309.75</v>
      </c>
      <c r="H40" s="309"/>
      <c r="I40" s="309"/>
      <c r="J40" s="309"/>
      <c r="K40" s="309"/>
      <c r="L40" s="309"/>
      <c r="M40" s="310">
        <f t="shared" si="0"/>
        <v>71334652.390000001</v>
      </c>
    </row>
    <row r="41" spans="1:13" ht="25.5" customHeight="1">
      <c r="A41" s="306"/>
      <c r="B41" s="307">
        <v>0</v>
      </c>
      <c r="C41" s="323" t="s">
        <v>1415</v>
      </c>
      <c r="D41" s="326">
        <v>1057497</v>
      </c>
      <c r="E41" s="326">
        <f>135800</f>
        <v>135800</v>
      </c>
      <c r="F41" s="326">
        <f>637200+1165236</f>
        <v>1802436</v>
      </c>
      <c r="G41" s="309"/>
      <c r="H41" s="326">
        <v>16000</v>
      </c>
      <c r="I41" s="309"/>
      <c r="J41" s="309"/>
      <c r="K41" s="309"/>
      <c r="L41" s="309"/>
      <c r="M41" s="310">
        <f t="shared" si="0"/>
        <v>3011733</v>
      </c>
    </row>
    <row r="42" spans="1:13" ht="25.5" customHeight="1">
      <c r="A42" s="306"/>
      <c r="B42" s="307"/>
      <c r="C42" s="323" t="s">
        <v>1401</v>
      </c>
      <c r="D42" s="326">
        <v>1795292</v>
      </c>
      <c r="E42" s="326">
        <v>1007496</v>
      </c>
      <c r="F42" s="326">
        <v>11200</v>
      </c>
      <c r="G42" s="326">
        <v>35000</v>
      </c>
      <c r="H42" s="326">
        <v>34681</v>
      </c>
      <c r="I42" s="309"/>
      <c r="J42" s="309"/>
      <c r="K42" s="309"/>
      <c r="L42" s="309"/>
      <c r="M42" s="310">
        <f t="shared" si="0"/>
        <v>2883669</v>
      </c>
    </row>
    <row r="43" spans="1:13" ht="25.5" customHeight="1">
      <c r="A43" s="306"/>
      <c r="B43" s="307"/>
      <c r="C43" s="323" t="s">
        <v>1409</v>
      </c>
      <c r="D43" s="326">
        <v>283868</v>
      </c>
      <c r="E43" s="326">
        <v>40000</v>
      </c>
      <c r="F43" s="326">
        <v>31700</v>
      </c>
      <c r="G43" s="309"/>
      <c r="H43" s="326">
        <v>0</v>
      </c>
      <c r="I43" s="309"/>
      <c r="J43" s="309"/>
      <c r="K43" s="309"/>
      <c r="L43" s="309"/>
      <c r="M43" s="310">
        <f t="shared" si="0"/>
        <v>355568</v>
      </c>
    </row>
    <row r="44" spans="1:13" ht="25.5" customHeight="1">
      <c r="A44" s="306"/>
      <c r="B44" s="307"/>
      <c r="C44" s="323" t="s">
        <v>1418</v>
      </c>
      <c r="D44" s="326">
        <v>1225671</v>
      </c>
      <c r="E44" s="326">
        <f>96100+478000</f>
        <v>574100</v>
      </c>
      <c r="F44" s="326">
        <v>14600</v>
      </c>
      <c r="G44" s="309">
        <v>638600</v>
      </c>
      <c r="H44" s="326">
        <v>0</v>
      </c>
      <c r="I44" s="309"/>
      <c r="J44" s="309"/>
      <c r="K44" s="309"/>
      <c r="L44" s="309"/>
      <c r="M44" s="310">
        <f t="shared" si="0"/>
        <v>2452971</v>
      </c>
    </row>
    <row r="45" spans="1:13" ht="25.5" customHeight="1">
      <c r="A45" s="306"/>
      <c r="B45" s="307"/>
      <c r="C45" s="323" t="s">
        <v>1416</v>
      </c>
      <c r="D45" s="326">
        <v>331479</v>
      </c>
      <c r="E45" s="326">
        <v>9500</v>
      </c>
      <c r="F45" s="326">
        <v>0</v>
      </c>
      <c r="G45" s="309"/>
      <c r="H45" s="326">
        <v>2500</v>
      </c>
      <c r="I45" s="309"/>
      <c r="J45" s="309"/>
      <c r="K45" s="309"/>
      <c r="L45" s="309"/>
      <c r="M45" s="310">
        <f t="shared" si="0"/>
        <v>343479</v>
      </c>
    </row>
    <row r="46" spans="1:13" ht="25.5" customHeight="1">
      <c r="A46" s="324"/>
      <c r="B46" s="325"/>
      <c r="C46" s="323" t="s">
        <v>1398</v>
      </c>
      <c r="D46" s="326">
        <v>984361</v>
      </c>
      <c r="E46" s="326">
        <v>34800</v>
      </c>
      <c r="F46" s="326">
        <v>49300</v>
      </c>
      <c r="G46" s="309"/>
      <c r="H46" s="326">
        <v>14000</v>
      </c>
      <c r="I46" s="309"/>
      <c r="J46" s="309"/>
      <c r="K46" s="309"/>
      <c r="L46" s="309"/>
      <c r="M46" s="310">
        <f t="shared" si="0"/>
        <v>1082461</v>
      </c>
    </row>
    <row r="47" spans="1:13" ht="25.5" customHeight="1">
      <c r="A47" s="324"/>
      <c r="B47" s="325"/>
      <c r="C47" s="323" t="s">
        <v>1413</v>
      </c>
      <c r="D47" s="326">
        <v>749132</v>
      </c>
      <c r="E47" s="326">
        <f>141200+9323831</f>
        <v>9465031</v>
      </c>
      <c r="F47" s="326">
        <v>1841698</v>
      </c>
      <c r="G47" s="309"/>
      <c r="H47" s="326">
        <v>9500</v>
      </c>
      <c r="I47" s="309"/>
      <c r="J47" s="309"/>
      <c r="K47" s="309"/>
      <c r="L47" s="309"/>
      <c r="M47" s="310">
        <f t="shared" si="0"/>
        <v>12065361</v>
      </c>
    </row>
    <row r="48" spans="1:13" ht="25.5" customHeight="1">
      <c r="A48" s="324"/>
      <c r="B48" s="325"/>
      <c r="C48" s="323" t="s">
        <v>1386</v>
      </c>
      <c r="D48" s="326">
        <v>727380</v>
      </c>
      <c r="E48" s="326">
        <v>26040</v>
      </c>
      <c r="F48" s="327">
        <v>960</v>
      </c>
      <c r="G48" s="309"/>
      <c r="H48" s="326">
        <v>8000</v>
      </c>
      <c r="I48" s="309"/>
      <c r="J48" s="309"/>
      <c r="K48" s="309"/>
      <c r="L48" s="309"/>
      <c r="M48" s="310">
        <f t="shared" si="0"/>
        <v>762380</v>
      </c>
    </row>
    <row r="49" spans="1:13" ht="25.5" customHeight="1">
      <c r="A49" s="324"/>
      <c r="B49" s="325"/>
      <c r="C49" s="323" t="s">
        <v>1400</v>
      </c>
      <c r="D49" s="326">
        <v>1946025</v>
      </c>
      <c r="E49" s="326">
        <v>21400</v>
      </c>
      <c r="F49" s="326">
        <v>8600</v>
      </c>
      <c r="G49" s="309"/>
      <c r="H49" s="326">
        <v>0</v>
      </c>
      <c r="I49" s="309"/>
      <c r="J49" s="309"/>
      <c r="K49" s="309"/>
      <c r="L49" s="309"/>
      <c r="M49" s="310">
        <f t="shared" si="0"/>
        <v>1976025</v>
      </c>
    </row>
    <row r="50" spans="1:13" ht="25.5" customHeight="1">
      <c r="A50" s="324"/>
      <c r="B50" s="325"/>
      <c r="C50" s="323" t="s">
        <v>1408</v>
      </c>
      <c r="D50" s="326">
        <v>1728920</v>
      </c>
      <c r="E50" s="326">
        <v>72391</v>
      </c>
      <c r="F50" s="326">
        <v>11500</v>
      </c>
      <c r="G50" s="309"/>
      <c r="H50" s="326">
        <v>12000</v>
      </c>
      <c r="I50" s="309"/>
      <c r="J50" s="309"/>
      <c r="K50" s="309"/>
      <c r="L50" s="309"/>
      <c r="M50" s="310">
        <f t="shared" si="0"/>
        <v>1824811</v>
      </c>
    </row>
    <row r="51" spans="1:13" ht="25.5" customHeight="1">
      <c r="A51" s="324"/>
      <c r="B51" s="325"/>
      <c r="C51" s="323" t="s">
        <v>1392</v>
      </c>
      <c r="D51" s="326">
        <v>604434</v>
      </c>
      <c r="E51" s="326">
        <v>35000</v>
      </c>
      <c r="F51" s="326">
        <v>6213</v>
      </c>
      <c r="G51" s="309"/>
      <c r="H51" s="309"/>
      <c r="I51" s="309"/>
      <c r="J51" s="309"/>
      <c r="K51" s="309"/>
      <c r="L51" s="309"/>
      <c r="M51" s="310">
        <f t="shared" si="0"/>
        <v>645647</v>
      </c>
    </row>
    <row r="52" spans="1:13" ht="25.5" customHeight="1">
      <c r="A52" s="324"/>
      <c r="B52" s="325"/>
      <c r="C52" s="323" t="s">
        <v>1383</v>
      </c>
      <c r="D52" s="326">
        <v>776827</v>
      </c>
      <c r="E52" s="326">
        <v>137540</v>
      </c>
      <c r="F52" s="326">
        <v>28600</v>
      </c>
      <c r="G52" s="309"/>
      <c r="H52" s="326">
        <v>27500</v>
      </c>
      <c r="I52" s="309"/>
      <c r="J52" s="309"/>
      <c r="K52" s="309"/>
      <c r="L52" s="309"/>
      <c r="M52" s="310">
        <f t="shared" si="0"/>
        <v>970467</v>
      </c>
    </row>
    <row r="53" spans="1:13" ht="25.5" customHeight="1">
      <c r="A53" s="324"/>
      <c r="B53" s="325"/>
      <c r="C53" s="323" t="s">
        <v>1379</v>
      </c>
      <c r="D53" s="326">
        <v>949438</v>
      </c>
      <c r="E53" s="326">
        <v>229800</v>
      </c>
      <c r="F53" s="326">
        <v>2000</v>
      </c>
      <c r="G53" s="309"/>
      <c r="H53" s="326">
        <v>5100</v>
      </c>
      <c r="I53" s="309"/>
      <c r="J53" s="309"/>
      <c r="K53" s="309"/>
      <c r="L53" s="309"/>
      <c r="M53" s="310">
        <f t="shared" si="0"/>
        <v>1186338</v>
      </c>
    </row>
    <row r="54" spans="1:13" ht="25.5" customHeight="1">
      <c r="A54" s="324"/>
      <c r="B54" s="325"/>
      <c r="C54" s="323" t="s">
        <v>1381</v>
      </c>
      <c r="D54" s="326">
        <v>1485093</v>
      </c>
      <c r="E54" s="326">
        <v>248000</v>
      </c>
      <c r="F54" s="326">
        <v>7500</v>
      </c>
      <c r="G54" s="309"/>
      <c r="H54" s="326">
        <v>2000</v>
      </c>
      <c r="I54" s="309"/>
      <c r="J54" s="309"/>
      <c r="K54" s="309"/>
      <c r="L54" s="309"/>
      <c r="M54" s="310">
        <f t="shared" si="0"/>
        <v>1742593</v>
      </c>
    </row>
    <row r="55" spans="1:13" ht="25.5" customHeight="1">
      <c r="A55" s="324"/>
      <c r="B55" s="325"/>
      <c r="C55" s="323" t="s">
        <v>1387</v>
      </c>
      <c r="D55" s="326">
        <v>1089153.79</v>
      </c>
      <c r="E55" s="326">
        <f>704000</f>
        <v>704000</v>
      </c>
      <c r="F55" s="326">
        <v>14869022</v>
      </c>
      <c r="G55" s="309"/>
      <c r="H55" s="326">
        <v>17000</v>
      </c>
      <c r="I55" s="309"/>
      <c r="J55" s="309"/>
      <c r="K55" s="309"/>
      <c r="L55" s="309"/>
      <c r="M55" s="310">
        <f t="shared" si="0"/>
        <v>16679175.789999999</v>
      </c>
    </row>
    <row r="56" spans="1:13" ht="25.5" customHeight="1">
      <c r="A56" s="324"/>
      <c r="B56" s="325"/>
      <c r="C56" s="323" t="s">
        <v>1375</v>
      </c>
      <c r="D56" s="326">
        <v>3484420</v>
      </c>
      <c r="E56" s="326">
        <v>300190</v>
      </c>
      <c r="F56" s="326">
        <v>5000</v>
      </c>
      <c r="G56" s="309"/>
      <c r="H56" s="326">
        <v>73848</v>
      </c>
      <c r="I56" s="309"/>
      <c r="J56" s="309"/>
      <c r="K56" s="309"/>
      <c r="L56" s="309"/>
      <c r="M56" s="310">
        <f t="shared" si="0"/>
        <v>3863458</v>
      </c>
    </row>
    <row r="57" spans="1:13" ht="25.5" customHeight="1">
      <c r="A57" s="324"/>
      <c r="B57" s="325"/>
      <c r="C57" s="323" t="s">
        <v>1377</v>
      </c>
      <c r="D57" s="326">
        <v>6217929</v>
      </c>
      <c r="E57" s="326">
        <v>277821</v>
      </c>
      <c r="F57" s="326">
        <v>6500</v>
      </c>
      <c r="G57" s="309"/>
      <c r="H57" s="326">
        <v>0</v>
      </c>
      <c r="I57" s="309"/>
      <c r="J57" s="309"/>
      <c r="K57" s="309"/>
      <c r="L57" s="309"/>
      <c r="M57" s="310">
        <f t="shared" si="0"/>
        <v>6502250</v>
      </c>
    </row>
    <row r="58" spans="1:13" ht="25.5" customHeight="1">
      <c r="A58" s="324"/>
      <c r="B58" s="325"/>
      <c r="C58" s="323" t="s">
        <v>1421</v>
      </c>
      <c r="D58" s="326">
        <v>166216</v>
      </c>
      <c r="E58" s="326">
        <v>116000</v>
      </c>
      <c r="F58" s="326">
        <v>60600</v>
      </c>
      <c r="G58" s="326">
        <v>96000</v>
      </c>
      <c r="H58" s="326">
        <v>39000</v>
      </c>
      <c r="I58" s="309"/>
      <c r="J58" s="309"/>
      <c r="K58" s="309"/>
      <c r="L58" s="309"/>
      <c r="M58" s="310">
        <f t="shared" si="0"/>
        <v>477816</v>
      </c>
    </row>
    <row r="59" spans="1:13" ht="25.5" customHeight="1">
      <c r="A59" s="324"/>
      <c r="B59" s="325"/>
      <c r="C59" s="323" t="s">
        <v>1405</v>
      </c>
      <c r="D59" s="326">
        <v>593790</v>
      </c>
      <c r="E59" s="326">
        <v>88150</v>
      </c>
      <c r="F59" s="326">
        <v>75800</v>
      </c>
      <c r="G59" s="309">
        <v>600000</v>
      </c>
      <c r="H59" s="326">
        <v>3500</v>
      </c>
      <c r="I59" s="309"/>
      <c r="J59" s="309"/>
      <c r="K59" s="309"/>
      <c r="L59" s="309"/>
      <c r="M59" s="310">
        <f t="shared" si="0"/>
        <v>1361240</v>
      </c>
    </row>
    <row r="60" spans="1:13" ht="25.5" customHeight="1">
      <c r="A60" s="324"/>
      <c r="B60" s="325"/>
      <c r="C60" s="323" t="s">
        <v>1441</v>
      </c>
      <c r="D60" s="323"/>
      <c r="E60" s="326"/>
      <c r="F60" s="309"/>
      <c r="G60" s="326">
        <v>10535400</v>
      </c>
      <c r="H60" s="309"/>
      <c r="I60" s="309"/>
      <c r="J60" s="309"/>
      <c r="K60" s="309"/>
      <c r="L60" s="309"/>
      <c r="M60" s="310">
        <f t="shared" si="0"/>
        <v>10535400</v>
      </c>
    </row>
    <row r="61" spans="1:13" ht="25.5" customHeight="1">
      <c r="A61" s="324"/>
      <c r="B61" s="325"/>
      <c r="C61" s="323" t="s">
        <v>1442</v>
      </c>
      <c r="D61" s="323"/>
      <c r="E61" s="326"/>
      <c r="F61" s="309"/>
      <c r="G61" s="326">
        <v>804332</v>
      </c>
      <c r="H61" s="309"/>
      <c r="I61" s="309"/>
      <c r="J61" s="309"/>
      <c r="K61" s="309"/>
      <c r="L61" s="309"/>
      <c r="M61" s="310">
        <f t="shared" si="0"/>
        <v>804332</v>
      </c>
    </row>
    <row r="62" spans="1:13" ht="25.5" customHeight="1">
      <c r="A62" s="324"/>
      <c r="B62" s="325"/>
      <c r="C62" s="323" t="s">
        <v>1443</v>
      </c>
      <c r="D62" s="323"/>
      <c r="E62" s="326"/>
      <c r="F62" s="309"/>
      <c r="G62" s="326">
        <v>173775</v>
      </c>
      <c r="H62" s="309"/>
      <c r="I62" s="309"/>
      <c r="J62" s="309"/>
      <c r="K62" s="309"/>
      <c r="L62" s="309"/>
      <c r="M62" s="310">
        <f t="shared" si="0"/>
        <v>173775</v>
      </c>
    </row>
    <row r="63" spans="1:13" ht="25.5" customHeight="1">
      <c r="A63" s="324"/>
      <c r="B63" s="325"/>
      <c r="C63" s="323" t="s">
        <v>1444</v>
      </c>
      <c r="D63" s="323"/>
      <c r="E63" s="326"/>
      <c r="F63" s="309"/>
      <c r="G63" s="326">
        <v>103000</v>
      </c>
      <c r="H63" s="309"/>
      <c r="I63" s="309"/>
      <c r="J63" s="309"/>
      <c r="K63" s="309"/>
      <c r="L63" s="309"/>
      <c r="M63" s="310">
        <f>SUM(D63:L63)</f>
        <v>103000</v>
      </c>
    </row>
    <row r="64" spans="1:13" ht="25.5" customHeight="1">
      <c r="A64" s="324"/>
      <c r="B64" s="325"/>
      <c r="C64" s="323" t="s">
        <v>1445</v>
      </c>
      <c r="D64" s="323"/>
      <c r="E64" s="326"/>
      <c r="F64" s="309"/>
      <c r="G64" s="326"/>
      <c r="H64" s="309"/>
      <c r="I64" s="326">
        <v>15288436</v>
      </c>
      <c r="J64" s="309"/>
      <c r="K64" s="309"/>
      <c r="L64" s="309"/>
      <c r="M64" s="310">
        <f>SUM(D64:L64)</f>
        <v>15288436</v>
      </c>
    </row>
    <row r="65" spans="1:13" ht="25.5" customHeight="1">
      <c r="A65" s="324"/>
      <c r="B65" s="325"/>
      <c r="C65" s="323" t="s">
        <v>1446</v>
      </c>
      <c r="D65" s="309"/>
      <c r="E65" s="326"/>
      <c r="F65" s="309"/>
      <c r="G65" s="309"/>
      <c r="H65" s="309"/>
      <c r="I65" s="309"/>
      <c r="J65" s="309"/>
      <c r="K65" s="309"/>
      <c r="L65" s="326">
        <v>31030155</v>
      </c>
      <c r="M65" s="310">
        <f t="shared" si="0"/>
        <v>31030155</v>
      </c>
    </row>
    <row r="66" spans="1:13" ht="25.5" customHeight="1">
      <c r="A66" s="324"/>
      <c r="B66" s="325"/>
      <c r="C66" s="323" t="s">
        <v>1447</v>
      </c>
      <c r="D66" s="309"/>
      <c r="E66" s="309"/>
      <c r="F66" s="309"/>
      <c r="G66" s="326">
        <v>80780</v>
      </c>
      <c r="H66" s="309"/>
      <c r="I66" s="309"/>
      <c r="J66" s="309"/>
      <c r="K66" s="309"/>
      <c r="L66" s="309"/>
      <c r="M66" s="310">
        <f>SUM(D66:L66)</f>
        <v>80780</v>
      </c>
    </row>
    <row r="67" spans="1:13" ht="25.5" customHeight="1">
      <c r="A67" s="19"/>
      <c r="B67" s="19"/>
      <c r="C67" s="21" t="s">
        <v>519</v>
      </c>
      <c r="D67" s="18">
        <f t="shared" ref="D67:I67" si="1">SUM(D3:D66)</f>
        <v>165430598.24999997</v>
      </c>
      <c r="E67" s="18">
        <f t="shared" si="1"/>
        <v>26591267</v>
      </c>
      <c r="F67" s="18">
        <f t="shared" si="1"/>
        <v>31765625</v>
      </c>
      <c r="G67" s="18">
        <f t="shared" si="1"/>
        <v>22393116.75</v>
      </c>
      <c r="H67" s="18">
        <f t="shared" si="1"/>
        <v>1077326</v>
      </c>
      <c r="I67" s="18">
        <f t="shared" si="1"/>
        <v>15288436</v>
      </c>
      <c r="J67" s="18">
        <f>SUM(J3:J66)</f>
        <v>0</v>
      </c>
      <c r="K67" s="18">
        <f>SUM(K3:K66)</f>
        <v>0</v>
      </c>
      <c r="L67" s="18">
        <f>SUM(L3:L66)</f>
        <v>31030155</v>
      </c>
      <c r="M67" s="18">
        <f>SUM(D67:L67)</f>
        <v>293576524</v>
      </c>
    </row>
    <row r="68" spans="1:13" ht="3" customHeight="1">
      <c r="A68" s="102"/>
      <c r="B68" s="102"/>
      <c r="C68" s="103"/>
    </row>
    <row r="69" spans="1:13" ht="25.5" hidden="1" customHeight="1">
      <c r="A69" s="102"/>
      <c r="B69" s="102"/>
      <c r="C69" s="103"/>
    </row>
    <row r="70" spans="1:13" ht="25.5" hidden="1" customHeight="1">
      <c r="A70" s="102"/>
      <c r="B70" s="102"/>
      <c r="C70" s="103"/>
    </row>
    <row r="71" spans="1:13" ht="25.5" hidden="1" customHeight="1">
      <c r="A71" s="102"/>
      <c r="B71" s="102"/>
      <c r="C71" s="103"/>
    </row>
    <row r="72" spans="1:13" ht="25.5" hidden="1" customHeight="1">
      <c r="A72" s="102"/>
      <c r="B72" s="102"/>
      <c r="C72" s="103"/>
    </row>
    <row r="73" spans="1:13" s="15" customFormat="1" ht="25.5" hidden="1" customHeight="1">
      <c r="A73" s="102"/>
      <c r="B73" s="102"/>
      <c r="C73" s="103"/>
      <c r="M73" s="16"/>
    </row>
    <row r="74" spans="1:13" s="15" customFormat="1" ht="25.5" hidden="1" customHeight="1">
      <c r="A74" s="102"/>
      <c r="B74" s="102"/>
      <c r="C74" s="103"/>
      <c r="M74" s="16"/>
    </row>
    <row r="75" spans="1:13" s="15" customFormat="1" ht="25.5" hidden="1" customHeight="1">
      <c r="A75" s="102"/>
      <c r="B75" s="102"/>
      <c r="C75" s="103"/>
      <c r="M75" s="16"/>
    </row>
    <row r="76" spans="1:13" s="15" customFormat="1" ht="25.5" hidden="1" customHeight="1">
      <c r="A76" s="102"/>
      <c r="B76" s="102"/>
      <c r="C76" s="4"/>
      <c r="M76" s="16"/>
    </row>
    <row r="77" spans="1:13" s="15" customFormat="1" ht="25.5" hidden="1" customHeight="1">
      <c r="A77" s="102"/>
      <c r="B77" s="102"/>
      <c r="C77" s="103"/>
      <c r="M77" s="16"/>
    </row>
    <row r="78" spans="1:13" s="15" customFormat="1" ht="25.5" hidden="1" customHeight="1">
      <c r="A78" s="102"/>
      <c r="B78" s="102"/>
      <c r="C78" s="103"/>
      <c r="M78" s="16"/>
    </row>
    <row r="79" spans="1:13" s="15" customFormat="1" ht="25.5" hidden="1" customHeight="1">
      <c r="A79" s="102"/>
      <c r="B79" s="102"/>
      <c r="C79" s="103"/>
      <c r="M79" s="16"/>
    </row>
    <row r="80" spans="1:13" s="15" customFormat="1" ht="25.5" hidden="1" customHeight="1">
      <c r="A80" s="102"/>
      <c r="B80" s="102"/>
      <c r="C80" s="4"/>
      <c r="M80" s="16"/>
    </row>
    <row r="81" spans="1:13" s="15" customFormat="1" ht="25.5" hidden="1" customHeight="1">
      <c r="A81" s="102"/>
      <c r="B81" s="102"/>
      <c r="C81" s="103"/>
      <c r="M81" s="16"/>
    </row>
    <row r="82" spans="1:13" s="15" customFormat="1" ht="25.5" hidden="1" customHeight="1">
      <c r="A82" s="102"/>
      <c r="B82" s="102"/>
      <c r="C82" s="103"/>
      <c r="M82" s="16"/>
    </row>
    <row r="83" spans="1:13" s="15" customFormat="1" ht="25.5" hidden="1" customHeight="1">
      <c r="A83" s="102"/>
      <c r="B83" s="102"/>
      <c r="C83" s="103"/>
      <c r="M83" s="16"/>
    </row>
    <row r="84" spans="1:13" s="15" customFormat="1" ht="25.5" hidden="1" customHeight="1">
      <c r="A84" s="102"/>
      <c r="B84" s="102"/>
      <c r="C84" s="103"/>
      <c r="M84" s="16"/>
    </row>
    <row r="85" spans="1:13" s="15" customFormat="1" ht="25.5" hidden="1" customHeight="1">
      <c r="A85" s="102"/>
      <c r="B85" s="102"/>
      <c r="C85" s="103"/>
      <c r="M85" s="16"/>
    </row>
    <row r="86" spans="1:13" s="15" customFormat="1" ht="25.5" hidden="1" customHeight="1">
      <c r="A86" s="102"/>
      <c r="B86" s="102"/>
      <c r="C86" s="103"/>
      <c r="M86" s="16"/>
    </row>
    <row r="87" spans="1:13" s="15" customFormat="1" ht="25.5" hidden="1" customHeight="1">
      <c r="A87" s="102"/>
      <c r="B87" s="102"/>
      <c r="C87" s="103"/>
      <c r="M87" s="16"/>
    </row>
    <row r="88" spans="1:13" s="15" customFormat="1" ht="25.5" hidden="1" customHeight="1">
      <c r="A88" s="102"/>
      <c r="B88" s="102"/>
      <c r="C88" s="103"/>
      <c r="M88" s="16"/>
    </row>
    <row r="89" spans="1:13" s="15" customFormat="1" ht="25.5" hidden="1" customHeight="1">
      <c r="A89" s="102"/>
      <c r="B89" s="102"/>
      <c r="C89" s="103"/>
      <c r="M89" s="16"/>
    </row>
    <row r="90" spans="1:13" s="15" customFormat="1" ht="25.5" hidden="1" customHeight="1">
      <c r="A90" s="102"/>
      <c r="B90" s="102"/>
      <c r="C90" s="4"/>
      <c r="M90" s="16"/>
    </row>
    <row r="91" spans="1:13" s="15" customFormat="1" ht="25.5" hidden="1" customHeight="1">
      <c r="A91" s="102"/>
      <c r="B91" s="102"/>
      <c r="C91" s="103"/>
      <c r="M91" s="16"/>
    </row>
    <row r="92" spans="1:13" s="15" customFormat="1" ht="25.5" hidden="1" customHeight="1">
      <c r="A92" s="102"/>
      <c r="B92" s="102"/>
      <c r="C92" s="103"/>
      <c r="M92" s="16"/>
    </row>
    <row r="93" spans="1:13" s="15" customFormat="1" ht="25.5" hidden="1" customHeight="1">
      <c r="A93" s="102"/>
      <c r="B93" s="102"/>
      <c r="C93" s="103"/>
      <c r="M93" s="16"/>
    </row>
    <row r="94" spans="1:13" s="15" customFormat="1" ht="25.5" hidden="1" customHeight="1">
      <c r="A94" s="102"/>
      <c r="B94" s="102"/>
      <c r="C94" s="103"/>
      <c r="M94" s="16"/>
    </row>
    <row r="95" spans="1:13" s="15" customFormat="1" ht="25.5" hidden="1" customHeight="1">
      <c r="A95" s="102"/>
      <c r="B95" s="102"/>
      <c r="C95" s="103"/>
      <c r="M95" s="16"/>
    </row>
    <row r="96" spans="1:13" s="15" customFormat="1" ht="25.5" hidden="1" customHeight="1">
      <c r="A96" s="102"/>
      <c r="B96" s="102"/>
      <c r="C96" s="103"/>
      <c r="M96" s="16"/>
    </row>
    <row r="97" spans="1:13" s="15" customFormat="1" ht="25.5" hidden="1" customHeight="1">
      <c r="A97" s="102"/>
      <c r="B97" s="102"/>
      <c r="C97" s="103"/>
      <c r="M97" s="16"/>
    </row>
    <row r="98" spans="1:13" s="15" customFormat="1" ht="25.5" hidden="1" customHeight="1">
      <c r="A98" s="102"/>
      <c r="B98" s="102"/>
      <c r="C98" s="103"/>
      <c r="M98" s="16"/>
    </row>
    <row r="99" spans="1:13" s="15" customFormat="1" ht="25.5" hidden="1" customHeight="1">
      <c r="A99" s="102"/>
      <c r="B99" s="102"/>
      <c r="C99" s="103"/>
      <c r="M99" s="16"/>
    </row>
    <row r="100" spans="1:13" s="15" customFormat="1" ht="25.5" hidden="1" customHeight="1">
      <c r="A100" s="102"/>
      <c r="B100" s="102"/>
      <c r="C100" s="4"/>
      <c r="M100" s="16"/>
    </row>
    <row r="101" spans="1:13" s="15" customFormat="1" ht="25.5" hidden="1" customHeight="1">
      <c r="A101" s="102"/>
      <c r="B101" s="102"/>
      <c r="C101" s="103"/>
      <c r="M101" s="16"/>
    </row>
    <row r="102" spans="1:13" s="15" customFormat="1" ht="25.5" hidden="1" customHeight="1">
      <c r="A102" s="102"/>
      <c r="B102" s="102"/>
      <c r="C102" s="103"/>
      <c r="M102" s="16"/>
    </row>
    <row r="103" spans="1:13" s="15" customFormat="1" ht="25.5" hidden="1" customHeight="1">
      <c r="A103" s="102"/>
      <c r="B103" s="102"/>
      <c r="C103" s="103"/>
      <c r="M103" s="16"/>
    </row>
    <row r="104" spans="1:13" s="15" customFormat="1" ht="25.5" hidden="1" customHeight="1">
      <c r="A104" s="102"/>
      <c r="B104" s="102"/>
      <c r="C104" s="103"/>
      <c r="M104" s="16"/>
    </row>
    <row r="105" spans="1:13" s="15" customFormat="1" ht="25.5" hidden="1" customHeight="1">
      <c r="A105" s="102"/>
      <c r="B105" s="102"/>
      <c r="C105" s="103"/>
      <c r="M105" s="16"/>
    </row>
    <row r="106" spans="1:13" s="15" customFormat="1" ht="25.5" hidden="1" customHeight="1">
      <c r="A106" s="102"/>
      <c r="B106" s="102"/>
      <c r="C106" s="103"/>
      <c r="M106" s="16"/>
    </row>
    <row r="107" spans="1:13" s="15" customFormat="1" ht="25.5" hidden="1" customHeight="1">
      <c r="A107" s="102"/>
      <c r="B107" s="102"/>
      <c r="C107" s="103"/>
      <c r="M107" s="16"/>
    </row>
    <row r="108" spans="1:13" s="15" customFormat="1" ht="25.5" hidden="1" customHeight="1">
      <c r="A108" s="102"/>
      <c r="B108" s="102"/>
      <c r="C108" s="4"/>
      <c r="M108" s="16"/>
    </row>
    <row r="109" spans="1:13" s="15" customFormat="1" ht="25.5" hidden="1" customHeight="1">
      <c r="A109" s="102"/>
      <c r="B109" s="102"/>
      <c r="C109" s="103"/>
      <c r="M109" s="16"/>
    </row>
    <row r="110" spans="1:13" s="15" customFormat="1" ht="25.5" hidden="1" customHeight="1">
      <c r="A110" s="102"/>
      <c r="B110" s="102"/>
      <c r="C110" s="103"/>
      <c r="M110" s="16"/>
    </row>
    <row r="111" spans="1:13" s="15" customFormat="1" ht="25.5" hidden="1" customHeight="1">
      <c r="A111" s="102"/>
      <c r="B111" s="102"/>
      <c r="C111" s="4"/>
      <c r="M111" s="16"/>
    </row>
    <row r="112" spans="1:13" s="15" customFormat="1" ht="25.5" hidden="1" customHeight="1">
      <c r="A112" s="102"/>
      <c r="B112" s="102"/>
      <c r="C112" s="103"/>
      <c r="M112" s="16"/>
    </row>
    <row r="113" spans="1:13" s="15" customFormat="1" ht="25.5" hidden="1" customHeight="1">
      <c r="A113" s="102"/>
      <c r="B113" s="102"/>
      <c r="C113" s="103"/>
      <c r="M113" s="16"/>
    </row>
    <row r="114" spans="1:13" s="15" customFormat="1" ht="25.5" hidden="1" customHeight="1">
      <c r="A114" s="102"/>
      <c r="B114" s="102"/>
      <c r="C114" s="103"/>
      <c r="M114" s="16"/>
    </row>
    <row r="115" spans="1:13" s="15" customFormat="1" ht="25.5" hidden="1" customHeight="1">
      <c r="A115" s="102"/>
      <c r="B115" s="102"/>
      <c r="C115" s="103"/>
      <c r="M115" s="16"/>
    </row>
    <row r="116" spans="1:13" s="15" customFormat="1" ht="25.5" hidden="1" customHeight="1">
      <c r="A116" s="102"/>
      <c r="B116" s="102"/>
      <c r="C116" s="103"/>
      <c r="M116" s="16"/>
    </row>
    <row r="117" spans="1:13" s="15" customFormat="1" ht="25.5" hidden="1" customHeight="1">
      <c r="A117" s="102"/>
      <c r="B117" s="102"/>
      <c r="C117" s="4"/>
      <c r="M117" s="16"/>
    </row>
    <row r="118" spans="1:13" s="15" customFormat="1" ht="25.5" hidden="1" customHeight="1">
      <c r="A118" s="102"/>
      <c r="B118" s="102"/>
      <c r="C118" s="103"/>
      <c r="M118" s="16"/>
    </row>
    <row r="119" spans="1:13" s="15" customFormat="1" ht="25.5" hidden="1" customHeight="1">
      <c r="A119" s="102"/>
      <c r="B119" s="102"/>
      <c r="C119" s="103"/>
      <c r="M119" s="16"/>
    </row>
    <row r="120" spans="1:13" s="15" customFormat="1" ht="25.5" hidden="1" customHeight="1">
      <c r="A120" s="102"/>
      <c r="B120" s="102"/>
      <c r="C120" s="103"/>
      <c r="M120" s="16"/>
    </row>
    <row r="121" spans="1:13" s="15" customFormat="1" ht="25.5" hidden="1" customHeight="1">
      <c r="A121" s="102"/>
      <c r="B121" s="102"/>
      <c r="C121" s="4"/>
      <c r="M121" s="16"/>
    </row>
    <row r="122" spans="1:13" s="15" customFormat="1" ht="25.5" hidden="1" customHeight="1">
      <c r="A122" s="102"/>
      <c r="B122" s="102"/>
      <c r="C122" s="103"/>
      <c r="M122" s="16"/>
    </row>
    <row r="123" spans="1:13" s="15" customFormat="1" ht="25.5" hidden="1" customHeight="1">
      <c r="A123" s="102"/>
      <c r="B123" s="102"/>
      <c r="C123" s="103"/>
      <c r="M123" s="16"/>
    </row>
    <row r="124" spans="1:13" s="15" customFormat="1" ht="25.5" hidden="1" customHeight="1">
      <c r="A124" s="102"/>
      <c r="B124" s="102"/>
      <c r="C124" s="103"/>
      <c r="M124" s="16"/>
    </row>
    <row r="125" spans="1:13" s="15" customFormat="1" ht="25.5" hidden="1" customHeight="1">
      <c r="A125" s="102"/>
      <c r="B125" s="102"/>
      <c r="C125" s="103"/>
      <c r="M125" s="16"/>
    </row>
    <row r="126" spans="1:13" s="15" customFormat="1" ht="25.5" hidden="1" customHeight="1">
      <c r="A126" s="102"/>
      <c r="B126" s="102"/>
      <c r="C126" s="103"/>
      <c r="M126" s="16"/>
    </row>
    <row r="127" spans="1:13" s="15" customFormat="1" ht="25.5" hidden="1" customHeight="1">
      <c r="A127" s="102"/>
      <c r="B127" s="102"/>
      <c r="C127" s="103"/>
      <c r="M127" s="16"/>
    </row>
    <row r="128" spans="1:13" s="15" customFormat="1" ht="25.5" hidden="1" customHeight="1">
      <c r="A128" s="102"/>
      <c r="B128" s="102"/>
      <c r="C128" s="103"/>
      <c r="M128" s="16"/>
    </row>
    <row r="129" spans="1:13" s="15" customFormat="1" ht="25.5" hidden="1" customHeight="1">
      <c r="A129" s="102"/>
      <c r="B129" s="102"/>
      <c r="C129" s="103"/>
      <c r="M129" s="16"/>
    </row>
    <row r="130" spans="1:13" s="15" customFormat="1" ht="25.5" hidden="1" customHeight="1">
      <c r="A130" s="102"/>
      <c r="B130" s="102"/>
      <c r="C130" s="103"/>
      <c r="M130" s="16"/>
    </row>
    <row r="131" spans="1:13" s="15" customFormat="1" ht="25.5" hidden="1" customHeight="1">
      <c r="A131" s="102"/>
      <c r="B131" s="102"/>
      <c r="C131" s="4"/>
      <c r="M131" s="16"/>
    </row>
    <row r="132" spans="1:13" s="15" customFormat="1" ht="25.5" hidden="1" customHeight="1">
      <c r="A132" s="102"/>
      <c r="B132" s="102"/>
      <c r="C132" s="4"/>
      <c r="M132" s="16"/>
    </row>
    <row r="133" spans="1:13" s="15" customFormat="1" ht="25.5" hidden="1" customHeight="1">
      <c r="A133" s="102"/>
      <c r="B133" s="102"/>
      <c r="C133" s="103"/>
      <c r="M133" s="16"/>
    </row>
    <row r="134" spans="1:13" s="15" customFormat="1" ht="25.5" hidden="1" customHeight="1">
      <c r="A134" s="102"/>
      <c r="B134" s="102"/>
      <c r="C134" s="103"/>
      <c r="M134" s="16"/>
    </row>
    <row r="135" spans="1:13" s="15" customFormat="1" ht="25.5" hidden="1" customHeight="1">
      <c r="A135" s="102"/>
      <c r="B135" s="102"/>
      <c r="C135" s="103"/>
      <c r="M135" s="16"/>
    </row>
    <row r="136" spans="1:13" s="15" customFormat="1" ht="25.5" hidden="1" customHeight="1">
      <c r="A136" s="102"/>
      <c r="B136" s="102"/>
      <c r="C136" s="103"/>
      <c r="M136" s="16"/>
    </row>
    <row r="137" spans="1:13" s="15" customFormat="1" ht="25.5" hidden="1" customHeight="1">
      <c r="A137" s="102"/>
      <c r="B137" s="102"/>
      <c r="C137" s="103"/>
      <c r="M137" s="16"/>
    </row>
    <row r="138" spans="1:13" s="15" customFormat="1" ht="25.5" hidden="1" customHeight="1">
      <c r="A138" s="102"/>
      <c r="B138" s="102"/>
      <c r="C138" s="103"/>
      <c r="M138" s="16"/>
    </row>
    <row r="139" spans="1:13" s="15" customFormat="1" ht="25.5" hidden="1" customHeight="1">
      <c r="A139" s="102"/>
      <c r="B139" s="102"/>
      <c r="C139" s="103"/>
      <c r="M139" s="16"/>
    </row>
    <row r="140" spans="1:13" s="15" customFormat="1" ht="25.5" hidden="1" customHeight="1">
      <c r="A140" s="102"/>
      <c r="B140" s="102"/>
      <c r="C140" s="103"/>
      <c r="M140" s="16"/>
    </row>
    <row r="141" spans="1:13" s="15" customFormat="1" ht="25.5" hidden="1" customHeight="1">
      <c r="A141" s="102"/>
      <c r="B141" s="102"/>
      <c r="C141" s="103"/>
      <c r="M141" s="16"/>
    </row>
    <row r="142" spans="1:13" s="15" customFormat="1" ht="25.5" hidden="1" customHeight="1">
      <c r="A142" s="102"/>
      <c r="B142" s="102"/>
      <c r="C142" s="4"/>
      <c r="M142" s="16"/>
    </row>
    <row r="143" spans="1:13" s="15" customFormat="1" ht="25.5" hidden="1" customHeight="1">
      <c r="A143" s="102"/>
      <c r="B143" s="102"/>
      <c r="C143" s="103"/>
      <c r="M143" s="16"/>
    </row>
    <row r="144" spans="1:13" s="15" customFormat="1" ht="25.5" hidden="1" customHeight="1">
      <c r="A144" s="102"/>
      <c r="B144" s="102"/>
      <c r="C144" s="103"/>
      <c r="M144" s="16"/>
    </row>
    <row r="145" spans="1:13" s="15" customFormat="1" ht="25.5" hidden="1" customHeight="1">
      <c r="A145" s="102"/>
      <c r="B145" s="102"/>
      <c r="C145" s="103"/>
      <c r="M145" s="16"/>
    </row>
    <row r="146" spans="1:13" s="15" customFormat="1" ht="25.5" hidden="1" customHeight="1">
      <c r="A146" s="102"/>
      <c r="B146" s="102"/>
      <c r="C146" s="103"/>
      <c r="M146" s="16"/>
    </row>
    <row r="147" spans="1:13" s="15" customFormat="1" ht="25.5" hidden="1" customHeight="1">
      <c r="A147" s="102"/>
      <c r="B147" s="102"/>
      <c r="C147" s="103"/>
      <c r="M147" s="16"/>
    </row>
    <row r="148" spans="1:13" s="15" customFormat="1" ht="25.5" hidden="1" customHeight="1">
      <c r="A148" s="102"/>
      <c r="B148" s="102"/>
      <c r="C148" s="103"/>
      <c r="M148" s="16"/>
    </row>
    <row r="149" spans="1:13" s="15" customFormat="1" ht="25.5" hidden="1" customHeight="1">
      <c r="A149" s="102"/>
      <c r="B149" s="102"/>
      <c r="C149" s="103"/>
      <c r="M149" s="16"/>
    </row>
    <row r="150" spans="1:13" s="15" customFormat="1" ht="25.5" hidden="1" customHeight="1">
      <c r="A150" s="102"/>
      <c r="B150" s="102"/>
      <c r="C150" s="103"/>
      <c r="M150" s="16"/>
    </row>
    <row r="151" spans="1:13" s="15" customFormat="1" ht="25.5" hidden="1" customHeight="1">
      <c r="A151" s="102"/>
      <c r="B151" s="102"/>
      <c r="C151" s="103"/>
      <c r="M151" s="16"/>
    </row>
    <row r="152" spans="1:13" s="15" customFormat="1" ht="25.5" hidden="1" customHeight="1">
      <c r="A152" s="102"/>
      <c r="B152" s="102"/>
      <c r="C152" s="4"/>
      <c r="M152" s="16"/>
    </row>
    <row r="153" spans="1:13" s="15" customFormat="1" ht="25.5" hidden="1" customHeight="1">
      <c r="A153" s="102"/>
      <c r="B153" s="102"/>
      <c r="C153" s="103"/>
      <c r="M153" s="16"/>
    </row>
    <row r="154" spans="1:13" s="15" customFormat="1" ht="25.5" hidden="1" customHeight="1">
      <c r="A154" s="102"/>
      <c r="B154" s="102"/>
      <c r="C154" s="103"/>
      <c r="M154" s="16"/>
    </row>
    <row r="155" spans="1:13" s="15" customFormat="1" ht="25.5" hidden="1" customHeight="1">
      <c r="A155" s="102"/>
      <c r="B155" s="102"/>
      <c r="C155" s="103"/>
      <c r="M155" s="16"/>
    </row>
    <row r="156" spans="1:13" s="15" customFormat="1" ht="25.5" hidden="1" customHeight="1">
      <c r="A156" s="102"/>
      <c r="B156" s="102"/>
      <c r="C156" s="103"/>
      <c r="M156" s="16"/>
    </row>
    <row r="157" spans="1:13" s="15" customFormat="1" ht="25.5" hidden="1" customHeight="1">
      <c r="A157" s="102"/>
      <c r="B157" s="102"/>
      <c r="C157" s="103"/>
      <c r="M157" s="16"/>
    </row>
    <row r="158" spans="1:13" s="15" customFormat="1" ht="25.5" hidden="1" customHeight="1">
      <c r="A158" s="102"/>
      <c r="B158" s="102"/>
      <c r="C158" s="103"/>
      <c r="M158" s="16"/>
    </row>
    <row r="159" spans="1:13" s="15" customFormat="1" ht="25.5" hidden="1" customHeight="1">
      <c r="A159" s="102"/>
      <c r="B159" s="102"/>
      <c r="C159" s="103"/>
      <c r="M159" s="16"/>
    </row>
    <row r="160" spans="1:13" s="15" customFormat="1" ht="25.5" hidden="1" customHeight="1">
      <c r="A160" s="102"/>
      <c r="B160" s="102"/>
      <c r="C160" s="103"/>
      <c r="M160" s="16"/>
    </row>
    <row r="161" spans="1:13" s="15" customFormat="1" ht="25.5" hidden="1" customHeight="1">
      <c r="A161" s="102"/>
      <c r="B161" s="102"/>
      <c r="C161" s="103"/>
      <c r="M161" s="16"/>
    </row>
    <row r="162" spans="1:13" s="15" customFormat="1" ht="25.5" hidden="1" customHeight="1">
      <c r="A162" s="102"/>
      <c r="B162" s="102"/>
      <c r="C162" s="4"/>
      <c r="M162" s="16"/>
    </row>
    <row r="163" spans="1:13" s="15" customFormat="1" ht="25.5" hidden="1" customHeight="1">
      <c r="A163" s="102"/>
      <c r="B163" s="102"/>
      <c r="C163" s="103"/>
      <c r="M163" s="16"/>
    </row>
    <row r="164" spans="1:13" s="15" customFormat="1" ht="25.5" hidden="1" customHeight="1">
      <c r="A164" s="102"/>
      <c r="B164" s="102"/>
      <c r="C164" s="103"/>
      <c r="M164" s="16"/>
    </row>
    <row r="165" spans="1:13" s="15" customFormat="1" ht="25.5" hidden="1" customHeight="1">
      <c r="A165" s="102"/>
      <c r="B165" s="102"/>
      <c r="C165" s="103"/>
      <c r="M165" s="16"/>
    </row>
    <row r="166" spans="1:13" s="15" customFormat="1" ht="25.5" hidden="1" customHeight="1">
      <c r="A166" s="102"/>
      <c r="B166" s="102"/>
      <c r="C166" s="103"/>
      <c r="M166" s="16"/>
    </row>
    <row r="167" spans="1:13" s="15" customFormat="1" ht="25.5" hidden="1" customHeight="1">
      <c r="A167" s="102"/>
      <c r="B167" s="102"/>
      <c r="C167" s="103"/>
      <c r="M167" s="16"/>
    </row>
    <row r="168" spans="1:13" s="15" customFormat="1" ht="25.5" hidden="1" customHeight="1">
      <c r="A168" s="102"/>
      <c r="B168" s="102"/>
      <c r="C168" s="103"/>
      <c r="M168" s="16"/>
    </row>
    <row r="169" spans="1:13" s="15" customFormat="1" ht="25.5" hidden="1" customHeight="1">
      <c r="A169" s="102"/>
      <c r="B169" s="102"/>
      <c r="C169" s="103"/>
      <c r="M169" s="16"/>
    </row>
    <row r="170" spans="1:13" s="15" customFormat="1" ht="25.5" hidden="1" customHeight="1">
      <c r="A170" s="102"/>
      <c r="B170" s="102"/>
      <c r="C170" s="103"/>
      <c r="M170" s="16"/>
    </row>
    <row r="171" spans="1:13" s="15" customFormat="1" ht="25.5" hidden="1" customHeight="1">
      <c r="A171" s="102"/>
      <c r="B171" s="102"/>
      <c r="C171" s="103"/>
      <c r="M171" s="16"/>
    </row>
    <row r="172" spans="1:13" s="15" customFormat="1" ht="25.5" hidden="1" customHeight="1">
      <c r="A172" s="102"/>
      <c r="B172" s="102"/>
      <c r="C172" s="4"/>
      <c r="M172" s="16"/>
    </row>
    <row r="173" spans="1:13" s="15" customFormat="1" ht="25.5" hidden="1" customHeight="1">
      <c r="A173" s="102"/>
      <c r="B173" s="102"/>
      <c r="C173" s="103"/>
      <c r="M173" s="16"/>
    </row>
    <row r="174" spans="1:13" s="15" customFormat="1" ht="25.5" hidden="1" customHeight="1">
      <c r="A174" s="102"/>
      <c r="B174" s="102"/>
      <c r="C174" s="103"/>
      <c r="M174" s="16"/>
    </row>
    <row r="175" spans="1:13" s="15" customFormat="1" ht="25.5" hidden="1" customHeight="1">
      <c r="A175" s="102"/>
      <c r="B175" s="102"/>
      <c r="C175" s="103"/>
      <c r="M175" s="16"/>
    </row>
    <row r="176" spans="1:13" s="15" customFormat="1" ht="25.5" hidden="1" customHeight="1">
      <c r="A176" s="102"/>
      <c r="B176" s="102"/>
      <c r="C176" s="103"/>
      <c r="M176" s="16"/>
    </row>
    <row r="177" spans="1:13" s="15" customFormat="1" ht="25.5" hidden="1" customHeight="1">
      <c r="A177" s="102"/>
      <c r="B177" s="102"/>
      <c r="C177" s="103"/>
      <c r="M177" s="16"/>
    </row>
    <row r="178" spans="1:13" s="15" customFormat="1" ht="25.5" hidden="1" customHeight="1">
      <c r="A178" s="102"/>
      <c r="B178" s="102"/>
      <c r="C178" s="103"/>
      <c r="M178" s="16"/>
    </row>
    <row r="179" spans="1:13" s="15" customFormat="1" ht="25.5" hidden="1" customHeight="1">
      <c r="A179" s="102"/>
      <c r="B179" s="102"/>
      <c r="C179" s="103"/>
      <c r="M179" s="16"/>
    </row>
    <row r="180" spans="1:13" s="15" customFormat="1" ht="25.5" hidden="1" customHeight="1">
      <c r="A180" s="102"/>
      <c r="B180" s="102"/>
      <c r="C180" s="103"/>
      <c r="M180" s="16"/>
    </row>
    <row r="181" spans="1:13" s="15" customFormat="1" ht="25.5" hidden="1" customHeight="1">
      <c r="A181" s="102"/>
      <c r="B181" s="102"/>
      <c r="C181" s="103"/>
      <c r="M181" s="16"/>
    </row>
    <row r="182" spans="1:13" s="15" customFormat="1" ht="25.5" hidden="1" customHeight="1">
      <c r="A182" s="102"/>
      <c r="B182" s="102"/>
      <c r="C182" s="4"/>
      <c r="M182" s="16"/>
    </row>
    <row r="183" spans="1:13" s="15" customFormat="1" ht="25.5" hidden="1" customHeight="1">
      <c r="A183" s="102"/>
      <c r="B183" s="102"/>
      <c r="C183" s="103"/>
      <c r="M183" s="16"/>
    </row>
    <row r="184" spans="1:13" s="15" customFormat="1" ht="25.5" hidden="1" customHeight="1">
      <c r="A184" s="102"/>
      <c r="B184" s="102"/>
      <c r="C184" s="103"/>
      <c r="M184" s="16"/>
    </row>
    <row r="185" spans="1:13" s="15" customFormat="1" ht="25.5" hidden="1" customHeight="1">
      <c r="A185" s="102"/>
      <c r="B185" s="102"/>
      <c r="C185" s="103"/>
      <c r="M185" s="16"/>
    </row>
    <row r="186" spans="1:13" s="15" customFormat="1" ht="25.5" hidden="1" customHeight="1">
      <c r="A186" s="102"/>
      <c r="B186" s="102"/>
      <c r="C186" s="103"/>
      <c r="M186" s="16"/>
    </row>
    <row r="187" spans="1:13" s="15" customFormat="1" ht="25.5" hidden="1" customHeight="1">
      <c r="A187" s="102"/>
      <c r="B187" s="102"/>
      <c r="C187" s="103"/>
      <c r="M187" s="16"/>
    </row>
    <row r="188" spans="1:13" s="15" customFormat="1" ht="25.5" hidden="1" customHeight="1">
      <c r="A188" s="102"/>
      <c r="B188" s="102"/>
      <c r="C188" s="103"/>
      <c r="M188" s="16"/>
    </row>
    <row r="189" spans="1:13" s="15" customFormat="1" ht="25.5" hidden="1" customHeight="1">
      <c r="A189" s="102"/>
      <c r="B189" s="102"/>
      <c r="C189" s="103"/>
      <c r="M189" s="16"/>
    </row>
    <row r="190" spans="1:13" s="15" customFormat="1" ht="25.5" hidden="1" customHeight="1">
      <c r="A190" s="102"/>
      <c r="B190" s="102"/>
      <c r="C190" s="4"/>
      <c r="M190" s="16"/>
    </row>
    <row r="191" spans="1:13" s="15" customFormat="1" ht="25.5" hidden="1" customHeight="1">
      <c r="A191" s="102"/>
      <c r="B191" s="102"/>
      <c r="C191" s="103"/>
      <c r="M191" s="16"/>
    </row>
    <row r="192" spans="1:13" s="15" customFormat="1" ht="25.5" hidden="1" customHeight="1">
      <c r="A192" s="102"/>
      <c r="B192" s="102"/>
      <c r="C192" s="103"/>
      <c r="M192" s="16"/>
    </row>
    <row r="193" spans="1:13" s="15" customFormat="1" ht="25.5" hidden="1" customHeight="1">
      <c r="A193" s="102"/>
      <c r="B193" s="102"/>
      <c r="C193" s="103"/>
      <c r="M193" s="16"/>
    </row>
    <row r="194" spans="1:13" s="15" customFormat="1" ht="25.5" hidden="1" customHeight="1">
      <c r="A194" s="102"/>
      <c r="B194" s="102"/>
      <c r="C194" s="103"/>
      <c r="M194" s="16"/>
    </row>
    <row r="195" spans="1:13" s="15" customFormat="1" ht="25.5" hidden="1" customHeight="1">
      <c r="A195" s="102"/>
      <c r="B195" s="102"/>
      <c r="C195" s="103"/>
      <c r="M195" s="16"/>
    </row>
    <row r="196" spans="1:13" s="15" customFormat="1" ht="25.5" hidden="1" customHeight="1">
      <c r="A196" s="102"/>
      <c r="B196" s="102"/>
      <c r="C196" s="103"/>
      <c r="M196" s="16"/>
    </row>
    <row r="197" spans="1:13" s="15" customFormat="1" ht="25.5" hidden="1" customHeight="1">
      <c r="A197" s="102"/>
      <c r="B197" s="102"/>
      <c r="C197" s="103"/>
      <c r="M197" s="16"/>
    </row>
    <row r="198" spans="1:13" s="15" customFormat="1" ht="25.5" hidden="1" customHeight="1">
      <c r="A198" s="102"/>
      <c r="B198" s="102"/>
      <c r="C198" s="103"/>
      <c r="M198" s="16"/>
    </row>
    <row r="199" spans="1:13" s="15" customFormat="1" ht="25.5" hidden="1" customHeight="1">
      <c r="A199" s="102"/>
      <c r="B199" s="102"/>
      <c r="C199" s="103"/>
      <c r="M199" s="16"/>
    </row>
    <row r="200" spans="1:13" s="15" customFormat="1" ht="25.5" hidden="1" customHeight="1">
      <c r="A200" s="102"/>
      <c r="B200" s="102"/>
      <c r="C200" s="4"/>
      <c r="M200" s="16"/>
    </row>
    <row r="201" spans="1:13" s="15" customFormat="1" ht="25.5" hidden="1" customHeight="1">
      <c r="A201" s="102"/>
      <c r="B201" s="102"/>
      <c r="C201" s="103"/>
      <c r="M201" s="16"/>
    </row>
    <row r="202" spans="1:13" s="15" customFormat="1" ht="25.5" hidden="1" customHeight="1">
      <c r="A202" s="102"/>
      <c r="B202" s="102"/>
      <c r="C202" s="103"/>
      <c r="M202" s="16"/>
    </row>
    <row r="203" spans="1:13" s="15" customFormat="1" ht="25.5" hidden="1" customHeight="1">
      <c r="A203" s="102"/>
      <c r="B203" s="102"/>
      <c r="C203" s="103"/>
      <c r="M203" s="16"/>
    </row>
    <row r="204" spans="1:13" s="15" customFormat="1" ht="25.5" hidden="1" customHeight="1">
      <c r="A204" s="102"/>
      <c r="B204" s="102"/>
      <c r="C204" s="103"/>
      <c r="M204" s="16"/>
    </row>
    <row r="205" spans="1:13" s="15" customFormat="1" ht="25.5" hidden="1" customHeight="1">
      <c r="A205" s="102"/>
      <c r="B205" s="102"/>
      <c r="C205" s="103"/>
      <c r="M205" s="16"/>
    </row>
    <row r="206" spans="1:13" s="15" customFormat="1" ht="25.5" hidden="1" customHeight="1">
      <c r="A206" s="102"/>
      <c r="B206" s="102"/>
      <c r="C206" s="4"/>
      <c r="M206" s="16"/>
    </row>
    <row r="207" spans="1:13" s="15" customFormat="1" ht="25.5" hidden="1" customHeight="1">
      <c r="A207" s="102"/>
      <c r="B207" s="102"/>
      <c r="C207" s="103"/>
      <c r="M207" s="16"/>
    </row>
    <row r="208" spans="1:13" s="15" customFormat="1" ht="25.5" hidden="1" customHeight="1">
      <c r="A208" s="102"/>
      <c r="B208" s="102"/>
      <c r="C208" s="103"/>
      <c r="M208" s="16"/>
    </row>
    <row r="209" spans="1:13" s="15" customFormat="1" ht="25.5" hidden="1" customHeight="1">
      <c r="A209" s="102"/>
      <c r="B209" s="102"/>
      <c r="C209" s="103"/>
      <c r="M209" s="16"/>
    </row>
    <row r="210" spans="1:13" s="15" customFormat="1" ht="25.5" hidden="1" customHeight="1">
      <c r="A210" s="102"/>
      <c r="B210" s="102"/>
      <c r="C210" s="103"/>
      <c r="M210" s="16"/>
    </row>
    <row r="211" spans="1:13" s="15" customFormat="1" ht="25.5" hidden="1" customHeight="1">
      <c r="A211" s="102"/>
      <c r="B211" s="102"/>
      <c r="C211" s="103"/>
      <c r="M211" s="16"/>
    </row>
    <row r="212" spans="1:13" s="15" customFormat="1" ht="25.5" hidden="1" customHeight="1">
      <c r="A212" s="102"/>
      <c r="B212" s="102"/>
      <c r="C212" s="103"/>
      <c r="M212" s="16"/>
    </row>
    <row r="213" spans="1:13" s="15" customFormat="1" ht="25.5" hidden="1" customHeight="1">
      <c r="A213" s="102"/>
      <c r="B213" s="102"/>
      <c r="C213" s="103"/>
      <c r="M213" s="16"/>
    </row>
    <row r="214" spans="1:13" s="15" customFormat="1" ht="25.5" hidden="1" customHeight="1">
      <c r="A214" s="102"/>
      <c r="B214" s="102"/>
      <c r="C214" s="4"/>
      <c r="M214" s="16"/>
    </row>
    <row r="215" spans="1:13" s="15" customFormat="1" ht="25.5" hidden="1" customHeight="1">
      <c r="A215" s="102"/>
      <c r="B215" s="102"/>
      <c r="C215" s="103"/>
      <c r="M215" s="16"/>
    </row>
    <row r="216" spans="1:13" s="15" customFormat="1" ht="25.5" hidden="1" customHeight="1">
      <c r="A216" s="102"/>
      <c r="B216" s="102"/>
      <c r="C216" s="103"/>
      <c r="M216" s="16"/>
    </row>
    <row r="217" spans="1:13" s="15" customFormat="1" ht="25.5" hidden="1" customHeight="1">
      <c r="A217" s="102"/>
      <c r="B217" s="102"/>
      <c r="C217" s="103"/>
      <c r="M217" s="16"/>
    </row>
    <row r="218" spans="1:13" s="15" customFormat="1" ht="25.5" hidden="1" customHeight="1">
      <c r="A218" s="102"/>
      <c r="B218" s="102"/>
      <c r="C218" s="103"/>
      <c r="M218" s="16"/>
    </row>
    <row r="219" spans="1:13" s="15" customFormat="1" ht="25.5" hidden="1" customHeight="1">
      <c r="A219" s="102"/>
      <c r="B219" s="102"/>
      <c r="C219" s="103"/>
      <c r="M219" s="16"/>
    </row>
    <row r="220" spans="1:13" s="15" customFormat="1" ht="25.5" hidden="1" customHeight="1">
      <c r="A220" s="102"/>
      <c r="B220" s="102"/>
      <c r="C220" s="103"/>
      <c r="M220" s="16"/>
    </row>
    <row r="221" spans="1:13" s="15" customFormat="1" ht="25.5" hidden="1" customHeight="1">
      <c r="A221" s="102"/>
      <c r="B221" s="102"/>
      <c r="C221" s="103"/>
      <c r="M221" s="16"/>
    </row>
    <row r="222" spans="1:13" s="15" customFormat="1" ht="25.5" hidden="1" customHeight="1">
      <c r="A222" s="102"/>
      <c r="B222" s="102"/>
      <c r="C222" s="103"/>
      <c r="M222" s="16"/>
    </row>
    <row r="223" spans="1:13" s="15" customFormat="1" ht="25.5" hidden="1" customHeight="1">
      <c r="A223" s="102"/>
      <c r="B223" s="102"/>
      <c r="C223" s="103"/>
      <c r="M223" s="16"/>
    </row>
    <row r="224" spans="1:13" s="15" customFormat="1" ht="25.5" hidden="1" customHeight="1">
      <c r="A224" s="102"/>
      <c r="B224" s="102"/>
      <c r="C224" s="103"/>
      <c r="M224" s="16"/>
    </row>
    <row r="225" spans="1:13" s="15" customFormat="1" ht="25.5" hidden="1" customHeight="1">
      <c r="A225" s="102"/>
      <c r="B225" s="102"/>
      <c r="C225" s="4"/>
      <c r="M225" s="16"/>
    </row>
    <row r="226" spans="1:13" s="15" customFormat="1" ht="25.5" hidden="1" customHeight="1">
      <c r="A226" s="102"/>
      <c r="B226" s="102"/>
      <c r="C226" s="103"/>
      <c r="M226" s="16"/>
    </row>
    <row r="227" spans="1:13" s="15" customFormat="1" ht="25.5" hidden="1" customHeight="1">
      <c r="A227" s="102"/>
      <c r="B227" s="102"/>
      <c r="C227" s="103"/>
      <c r="M227" s="16"/>
    </row>
    <row r="228" spans="1:13" s="15" customFormat="1" ht="25.5" hidden="1" customHeight="1">
      <c r="A228" s="102"/>
      <c r="B228" s="102"/>
      <c r="C228" s="103"/>
      <c r="M228" s="16"/>
    </row>
    <row r="229" spans="1:13" s="15" customFormat="1" ht="25.5" hidden="1" customHeight="1">
      <c r="A229" s="102"/>
      <c r="B229" s="102"/>
      <c r="C229" s="103"/>
      <c r="M229" s="16"/>
    </row>
    <row r="230" spans="1:13" s="15" customFormat="1" ht="25.5" hidden="1" customHeight="1">
      <c r="A230" s="102"/>
      <c r="B230" s="102"/>
      <c r="C230" s="103"/>
      <c r="M230" s="16"/>
    </row>
    <row r="231" spans="1:13" s="15" customFormat="1" ht="25.5" hidden="1" customHeight="1">
      <c r="A231" s="102"/>
      <c r="B231" s="102"/>
      <c r="C231" s="4"/>
      <c r="M231" s="16"/>
    </row>
    <row r="232" spans="1:13" s="15" customFormat="1" ht="25.5" hidden="1" customHeight="1">
      <c r="A232" s="102"/>
      <c r="B232" s="102"/>
      <c r="C232" s="103"/>
      <c r="M232" s="16"/>
    </row>
    <row r="233" spans="1:13" s="15" customFormat="1" ht="25.5" hidden="1" customHeight="1">
      <c r="A233" s="102"/>
      <c r="B233" s="102"/>
      <c r="C233" s="103"/>
      <c r="M233" s="16"/>
    </row>
    <row r="234" spans="1:13" s="15" customFormat="1" ht="25.5" hidden="1" customHeight="1">
      <c r="A234" s="102"/>
      <c r="B234" s="102"/>
      <c r="C234" s="103"/>
      <c r="M234" s="16"/>
    </row>
    <row r="235" spans="1:13" s="15" customFormat="1" ht="25.5" hidden="1" customHeight="1">
      <c r="A235" s="102"/>
      <c r="B235" s="102"/>
      <c r="C235" s="103"/>
      <c r="M235" s="16"/>
    </row>
    <row r="236" spans="1:13" s="15" customFormat="1" ht="25.5" hidden="1" customHeight="1">
      <c r="A236" s="102"/>
      <c r="B236" s="102"/>
      <c r="C236" s="103"/>
      <c r="M236" s="16"/>
    </row>
    <row r="237" spans="1:13" s="15" customFormat="1" ht="25.5" hidden="1" customHeight="1">
      <c r="A237" s="102"/>
      <c r="B237" s="102"/>
      <c r="C237" s="103"/>
      <c r="M237" s="16"/>
    </row>
    <row r="238" spans="1:13" s="15" customFormat="1" ht="25.5" hidden="1" customHeight="1">
      <c r="A238" s="102"/>
      <c r="B238" s="102"/>
      <c r="C238" s="103"/>
      <c r="M238" s="16"/>
    </row>
    <row r="239" spans="1:13" s="15" customFormat="1" ht="25.5" hidden="1" customHeight="1">
      <c r="A239" s="102"/>
      <c r="B239" s="102"/>
      <c r="C239" s="4"/>
      <c r="M239" s="16"/>
    </row>
    <row r="240" spans="1:13" s="15" customFormat="1" ht="25.5" hidden="1" customHeight="1">
      <c r="A240" s="102"/>
      <c r="B240" s="102"/>
      <c r="C240" s="103"/>
      <c r="M240" s="16"/>
    </row>
    <row r="241" spans="1:13" s="15" customFormat="1" ht="25.5" hidden="1" customHeight="1">
      <c r="A241" s="102"/>
      <c r="B241" s="102"/>
      <c r="C241" s="103"/>
      <c r="M241" s="16"/>
    </row>
    <row r="242" spans="1:13" s="15" customFormat="1" ht="25.5" hidden="1" customHeight="1">
      <c r="A242" s="102"/>
      <c r="B242" s="102"/>
      <c r="C242" s="103"/>
      <c r="M242" s="16"/>
    </row>
    <row r="243" spans="1:13" s="15" customFormat="1" ht="25.5" hidden="1" customHeight="1">
      <c r="A243" s="102"/>
      <c r="B243" s="102"/>
      <c r="C243" s="103"/>
      <c r="M243" s="16"/>
    </row>
    <row r="244" spans="1:13" s="15" customFormat="1" ht="25.5" hidden="1" customHeight="1">
      <c r="A244" s="102"/>
      <c r="B244" s="102"/>
      <c r="C244" s="103"/>
      <c r="M244" s="16"/>
    </row>
    <row r="245" spans="1:13" s="15" customFormat="1" ht="25.5" hidden="1" customHeight="1">
      <c r="A245" s="102"/>
      <c r="B245" s="102"/>
      <c r="C245" s="103"/>
      <c r="M245" s="16"/>
    </row>
    <row r="246" spans="1:13" s="15" customFormat="1" ht="25.5" hidden="1" customHeight="1">
      <c r="A246" s="102"/>
      <c r="B246" s="102"/>
      <c r="C246" s="103"/>
      <c r="M246" s="16"/>
    </row>
    <row r="247" spans="1:13" s="15" customFormat="1" ht="25.5" hidden="1" customHeight="1">
      <c r="A247" s="102"/>
      <c r="B247" s="102"/>
      <c r="C247" s="103"/>
      <c r="M247" s="16"/>
    </row>
    <row r="248" spans="1:13" s="15" customFormat="1" ht="25.5" hidden="1" customHeight="1">
      <c r="A248" s="102"/>
      <c r="B248" s="102"/>
      <c r="C248" s="4"/>
      <c r="M248" s="16"/>
    </row>
    <row r="249" spans="1:13" s="15" customFormat="1" ht="25.5" hidden="1" customHeight="1">
      <c r="A249" s="102"/>
      <c r="B249" s="102"/>
      <c r="C249" s="103"/>
      <c r="M249" s="16"/>
    </row>
    <row r="250" spans="1:13" s="15" customFormat="1" ht="25.5" hidden="1" customHeight="1">
      <c r="A250" s="102"/>
      <c r="B250" s="102"/>
      <c r="C250" s="103"/>
      <c r="M250" s="16"/>
    </row>
    <row r="251" spans="1:13" s="15" customFormat="1" ht="25.5" hidden="1" customHeight="1">
      <c r="A251" s="102"/>
      <c r="B251" s="102"/>
      <c r="C251" s="4"/>
      <c r="M251" s="16"/>
    </row>
    <row r="252" spans="1:13" s="15" customFormat="1" ht="25.5" hidden="1" customHeight="1">
      <c r="A252" s="102"/>
      <c r="B252" s="102"/>
      <c r="C252" s="103"/>
      <c r="M252" s="16"/>
    </row>
    <row r="253" spans="1:13" s="15" customFormat="1" ht="25.5" hidden="1" customHeight="1">
      <c r="A253" s="102"/>
      <c r="B253" s="102"/>
      <c r="C253" s="103"/>
      <c r="M253" s="16"/>
    </row>
    <row r="254" spans="1:13" s="15" customFormat="1" ht="25.5" hidden="1" customHeight="1">
      <c r="A254" s="102"/>
      <c r="B254" s="102"/>
      <c r="C254" s="103"/>
      <c r="M254" s="16"/>
    </row>
    <row r="255" spans="1:13" s="15" customFormat="1" ht="25.5" hidden="1" customHeight="1">
      <c r="A255" s="102"/>
      <c r="B255" s="102"/>
      <c r="C255" s="103"/>
      <c r="M255" s="16"/>
    </row>
    <row r="256" spans="1:13" s="15" customFormat="1" ht="25.5" hidden="1" customHeight="1">
      <c r="A256" s="102"/>
      <c r="B256" s="102"/>
      <c r="C256" s="103"/>
      <c r="M256" s="16"/>
    </row>
    <row r="257" spans="1:13" s="15" customFormat="1" ht="25.5" hidden="1" customHeight="1">
      <c r="A257" s="102"/>
      <c r="B257" s="102"/>
      <c r="C257" s="103"/>
      <c r="M257" s="16"/>
    </row>
    <row r="258" spans="1:13" s="15" customFormat="1" ht="25.5" hidden="1" customHeight="1">
      <c r="A258" s="102"/>
      <c r="B258" s="102"/>
      <c r="C258" s="4"/>
      <c r="M258" s="16"/>
    </row>
    <row r="259" spans="1:13" s="15" customFormat="1" ht="25.5" hidden="1" customHeight="1">
      <c r="A259" s="102"/>
      <c r="B259" s="102"/>
      <c r="C259" s="103"/>
      <c r="M259" s="16"/>
    </row>
    <row r="260" spans="1:13" s="15" customFormat="1" ht="25.5" hidden="1" customHeight="1">
      <c r="A260" s="102"/>
      <c r="B260" s="102"/>
      <c r="C260" s="103"/>
      <c r="M260" s="16"/>
    </row>
    <row r="261" spans="1:13" s="15" customFormat="1" ht="25.5" hidden="1" customHeight="1">
      <c r="A261" s="102"/>
      <c r="B261" s="102"/>
      <c r="C261" s="103"/>
      <c r="M261" s="16"/>
    </row>
    <row r="262" spans="1:13" s="15" customFormat="1" ht="25.5" hidden="1" customHeight="1">
      <c r="A262" s="102"/>
      <c r="B262" s="102"/>
      <c r="C262" s="4"/>
      <c r="M262" s="16"/>
    </row>
    <row r="263" spans="1:13" s="15" customFormat="1" ht="25.5" hidden="1" customHeight="1">
      <c r="A263" s="102"/>
      <c r="B263" s="102"/>
      <c r="C263" s="4"/>
      <c r="M263" s="16"/>
    </row>
    <row r="264" spans="1:13" s="15" customFormat="1" ht="25.5" hidden="1" customHeight="1">
      <c r="A264" s="102"/>
      <c r="B264" s="102"/>
      <c r="C264" s="103"/>
      <c r="M264" s="16"/>
    </row>
    <row r="265" spans="1:13" s="15" customFormat="1" ht="25.5" hidden="1" customHeight="1">
      <c r="A265" s="102"/>
      <c r="B265" s="102"/>
      <c r="C265" s="103"/>
      <c r="M265" s="16"/>
    </row>
    <row r="266" spans="1:13" s="15" customFormat="1" ht="25.5" hidden="1" customHeight="1">
      <c r="A266" s="102"/>
      <c r="B266" s="102"/>
      <c r="C266" s="103"/>
      <c r="M266" s="16"/>
    </row>
    <row r="267" spans="1:13" s="15" customFormat="1" ht="25.5" hidden="1" customHeight="1">
      <c r="A267" s="102"/>
      <c r="B267" s="102"/>
      <c r="C267" s="103"/>
      <c r="M267" s="16"/>
    </row>
    <row r="268" spans="1:13" s="15" customFormat="1" ht="25.5" hidden="1" customHeight="1">
      <c r="A268" s="102"/>
      <c r="B268" s="102"/>
      <c r="C268" s="103"/>
      <c r="M268" s="16"/>
    </row>
    <row r="269" spans="1:13" s="15" customFormat="1" ht="25.5" hidden="1" customHeight="1">
      <c r="A269" s="102"/>
      <c r="B269" s="102"/>
      <c r="C269" s="103"/>
      <c r="M269" s="16"/>
    </row>
    <row r="270" spans="1:13" s="15" customFormat="1" ht="25.5" hidden="1" customHeight="1">
      <c r="A270" s="102"/>
      <c r="B270" s="102"/>
      <c r="C270" s="4"/>
      <c r="M270" s="16"/>
    </row>
    <row r="271" spans="1:13" s="15" customFormat="1" ht="25.5" hidden="1" customHeight="1">
      <c r="A271" s="102"/>
      <c r="B271" s="102"/>
      <c r="C271" s="103"/>
      <c r="M271" s="16"/>
    </row>
    <row r="272" spans="1:13" s="15" customFormat="1" ht="25.5" hidden="1" customHeight="1">
      <c r="A272" s="102"/>
      <c r="B272" s="102"/>
      <c r="C272" s="103"/>
      <c r="M272" s="16"/>
    </row>
    <row r="273" spans="1:13" s="15" customFormat="1" ht="25.5" hidden="1" customHeight="1">
      <c r="A273" s="102"/>
      <c r="B273" s="102"/>
      <c r="C273" s="103"/>
      <c r="M273" s="16"/>
    </row>
    <row r="274" spans="1:13" s="15" customFormat="1" ht="25.5" hidden="1" customHeight="1">
      <c r="A274" s="102"/>
      <c r="B274" s="102"/>
      <c r="C274" s="103"/>
      <c r="M274" s="16"/>
    </row>
    <row r="275" spans="1:13" s="15" customFormat="1" ht="25.5" hidden="1" customHeight="1">
      <c r="A275" s="102"/>
      <c r="B275" s="102"/>
      <c r="C275" s="4"/>
      <c r="M275" s="16"/>
    </row>
    <row r="276" spans="1:13" s="15" customFormat="1" ht="25.5" hidden="1" customHeight="1">
      <c r="A276" s="102"/>
      <c r="B276" s="102"/>
      <c r="C276" s="103"/>
      <c r="M276" s="16"/>
    </row>
    <row r="277" spans="1:13" s="15" customFormat="1" ht="25.5" hidden="1" customHeight="1">
      <c r="A277" s="102"/>
      <c r="B277" s="102"/>
      <c r="C277" s="103"/>
      <c r="M277" s="16"/>
    </row>
    <row r="278" spans="1:13" s="15" customFormat="1" ht="25.5" hidden="1" customHeight="1">
      <c r="A278" s="102"/>
      <c r="B278" s="102"/>
      <c r="C278" s="4"/>
      <c r="M278" s="16"/>
    </row>
    <row r="279" spans="1:13" s="15" customFormat="1" ht="25.5" hidden="1" customHeight="1">
      <c r="A279" s="102"/>
      <c r="B279" s="102"/>
      <c r="C279" s="103"/>
      <c r="M279" s="16"/>
    </row>
    <row r="280" spans="1:13" s="15" customFormat="1" ht="25.5" hidden="1" customHeight="1">
      <c r="A280" s="102"/>
      <c r="B280" s="102"/>
      <c r="C280" s="103"/>
      <c r="M280" s="16"/>
    </row>
    <row r="281" spans="1:13" s="15" customFormat="1" ht="25.5" hidden="1" customHeight="1">
      <c r="A281" s="102"/>
      <c r="B281" s="102"/>
      <c r="C281" s="103"/>
      <c r="M281" s="16"/>
    </row>
    <row r="282" spans="1:13" s="15" customFormat="1" ht="25.5" hidden="1" customHeight="1">
      <c r="A282" s="102"/>
      <c r="B282" s="102"/>
      <c r="C282" s="103"/>
      <c r="M282" s="16"/>
    </row>
    <row r="283" spans="1:13" s="15" customFormat="1" ht="25.5" hidden="1" customHeight="1">
      <c r="A283" s="102"/>
      <c r="B283" s="102"/>
      <c r="C283" s="103"/>
      <c r="M283" s="16"/>
    </row>
    <row r="284" spans="1:13" s="15" customFormat="1" ht="25.5" hidden="1" customHeight="1">
      <c r="A284" s="102"/>
      <c r="B284" s="102"/>
      <c r="C284" s="103"/>
      <c r="M284" s="16"/>
    </row>
    <row r="285" spans="1:13" s="15" customFormat="1" ht="25.5" hidden="1" customHeight="1">
      <c r="A285" s="102"/>
      <c r="B285" s="102"/>
      <c r="C285" s="4"/>
      <c r="M285" s="16"/>
    </row>
    <row r="286" spans="1:13" s="15" customFormat="1" ht="25.5" hidden="1" customHeight="1">
      <c r="A286" s="102"/>
      <c r="B286" s="102"/>
      <c r="C286" s="103"/>
      <c r="M286" s="16"/>
    </row>
    <row r="287" spans="1:13" s="15" customFormat="1" ht="25.5" hidden="1" customHeight="1">
      <c r="A287" s="102"/>
      <c r="B287" s="102"/>
      <c r="C287" s="4"/>
      <c r="M287" s="16"/>
    </row>
    <row r="288" spans="1:13" s="15" customFormat="1" ht="25.5" hidden="1" customHeight="1">
      <c r="A288" s="102"/>
      <c r="B288" s="102"/>
      <c r="C288" s="103"/>
      <c r="M288" s="16"/>
    </row>
    <row r="289" spans="1:13" s="15" customFormat="1" ht="25.5" hidden="1" customHeight="1">
      <c r="A289" s="102"/>
      <c r="B289" s="102"/>
      <c r="C289" s="103"/>
      <c r="M289" s="16"/>
    </row>
    <row r="290" spans="1:13" s="15" customFormat="1" ht="25.5" hidden="1" customHeight="1">
      <c r="A290" s="102"/>
      <c r="B290" s="102"/>
      <c r="C290" s="103"/>
      <c r="M290" s="16"/>
    </row>
    <row r="291" spans="1:13" s="15" customFormat="1" ht="25.5" hidden="1" customHeight="1">
      <c r="A291" s="102"/>
      <c r="B291" s="102"/>
      <c r="C291" s="103"/>
      <c r="M291" s="16"/>
    </row>
    <row r="292" spans="1:13" s="15" customFormat="1" ht="25.5" hidden="1" customHeight="1">
      <c r="A292" s="102"/>
      <c r="B292" s="102"/>
      <c r="C292" s="103"/>
      <c r="M292" s="16"/>
    </row>
    <row r="293" spans="1:13" s="15" customFormat="1" ht="25.5" hidden="1" customHeight="1">
      <c r="A293" s="102"/>
      <c r="B293" s="102"/>
      <c r="C293" s="103"/>
      <c r="M293" s="16"/>
    </row>
    <row r="294" spans="1:13" s="15" customFormat="1" ht="25.5" hidden="1" customHeight="1">
      <c r="A294" s="102"/>
      <c r="B294" s="102"/>
      <c r="C294" s="103"/>
      <c r="M294" s="16"/>
    </row>
    <row r="295" spans="1:13" s="15" customFormat="1" ht="25.5" hidden="1" customHeight="1">
      <c r="A295" s="102"/>
      <c r="B295" s="102"/>
      <c r="C295" s="103"/>
      <c r="M295" s="16"/>
    </row>
    <row r="296" spans="1:13" s="15" customFormat="1" ht="25.5" hidden="1" customHeight="1">
      <c r="A296" s="102"/>
      <c r="B296" s="102"/>
      <c r="C296" s="4"/>
      <c r="M296" s="16"/>
    </row>
    <row r="297" spans="1:13" s="15" customFormat="1" ht="25.5" hidden="1" customHeight="1">
      <c r="A297" s="102"/>
      <c r="B297" s="102"/>
      <c r="C297" s="103"/>
      <c r="M297" s="16"/>
    </row>
    <row r="298" spans="1:13" s="15" customFormat="1" ht="25.5" hidden="1" customHeight="1">
      <c r="A298" s="102"/>
      <c r="B298" s="102"/>
      <c r="C298" s="103"/>
      <c r="M298" s="16"/>
    </row>
    <row r="299" spans="1:13" s="15" customFormat="1" ht="25.5" hidden="1" customHeight="1">
      <c r="A299" s="102"/>
      <c r="B299" s="102"/>
      <c r="C299" s="103"/>
      <c r="M299" s="16"/>
    </row>
    <row r="300" spans="1:13" s="15" customFormat="1" ht="25.5" hidden="1" customHeight="1">
      <c r="A300" s="102"/>
      <c r="B300" s="102"/>
      <c r="C300" s="103"/>
      <c r="M300" s="16"/>
    </row>
    <row r="301" spans="1:13" s="15" customFormat="1" ht="25.5" hidden="1" customHeight="1">
      <c r="A301" s="102"/>
      <c r="B301" s="102"/>
      <c r="C301" s="103"/>
      <c r="M301" s="16"/>
    </row>
    <row r="302" spans="1:13" s="15" customFormat="1" ht="25.5" hidden="1" customHeight="1">
      <c r="A302" s="102"/>
      <c r="B302" s="102"/>
      <c r="C302" s="103"/>
      <c r="M302" s="16"/>
    </row>
    <row r="303" spans="1:13" s="15" customFormat="1" ht="25.5" hidden="1" customHeight="1">
      <c r="A303" s="102"/>
      <c r="B303" s="102"/>
      <c r="C303" s="103"/>
      <c r="M303" s="16"/>
    </row>
    <row r="304" spans="1:13" s="15" customFormat="1" ht="25.5" hidden="1" customHeight="1">
      <c r="A304" s="102"/>
      <c r="B304" s="102"/>
      <c r="C304" s="103"/>
      <c r="M304" s="16"/>
    </row>
    <row r="305" spans="1:13" s="15" customFormat="1" ht="25.5" hidden="1" customHeight="1">
      <c r="A305" s="102"/>
      <c r="B305" s="102"/>
      <c r="C305" s="103"/>
      <c r="M305" s="16"/>
    </row>
    <row r="306" spans="1:13" s="15" customFormat="1" ht="25.5" hidden="1" customHeight="1">
      <c r="A306" s="102"/>
      <c r="B306" s="102"/>
      <c r="C306" s="4"/>
      <c r="M306" s="16"/>
    </row>
    <row r="307" spans="1:13" s="15" customFormat="1" ht="25.5" hidden="1" customHeight="1">
      <c r="A307" s="102"/>
      <c r="B307" s="102"/>
      <c r="C307" s="103"/>
      <c r="M307" s="16"/>
    </row>
    <row r="308" spans="1:13" s="15" customFormat="1" ht="25.5" hidden="1" customHeight="1">
      <c r="A308" s="102"/>
      <c r="B308" s="102"/>
      <c r="C308" s="103"/>
      <c r="M308" s="16"/>
    </row>
    <row r="309" spans="1:13" s="15" customFormat="1" ht="25.5" hidden="1" customHeight="1">
      <c r="A309" s="102"/>
      <c r="B309" s="102"/>
      <c r="C309" s="103"/>
      <c r="M309" s="16"/>
    </row>
    <row r="310" spans="1:13" s="15" customFormat="1" ht="25.5" hidden="1" customHeight="1">
      <c r="A310" s="102"/>
      <c r="B310" s="102"/>
      <c r="C310" s="103"/>
      <c r="M310" s="16"/>
    </row>
    <row r="311" spans="1:13" s="15" customFormat="1" ht="25.5" hidden="1" customHeight="1">
      <c r="A311" s="102"/>
      <c r="B311" s="102"/>
      <c r="C311" s="4"/>
      <c r="M311" s="16"/>
    </row>
    <row r="312" spans="1:13" s="15" customFormat="1" ht="25.5" hidden="1" customHeight="1">
      <c r="A312" s="102"/>
      <c r="B312" s="102"/>
      <c r="C312" s="103"/>
      <c r="M312" s="16"/>
    </row>
    <row r="313" spans="1:13" s="15" customFormat="1" ht="25.5" hidden="1" customHeight="1">
      <c r="A313" s="102"/>
      <c r="B313" s="102"/>
      <c r="C313" s="103"/>
      <c r="M313" s="16"/>
    </row>
    <row r="314" spans="1:13" s="15" customFormat="1" ht="25.5" hidden="1" customHeight="1">
      <c r="A314" s="102"/>
      <c r="B314" s="102"/>
      <c r="C314" s="103"/>
      <c r="M314" s="16"/>
    </row>
    <row r="315" spans="1:13" s="15" customFormat="1" ht="25.5" hidden="1" customHeight="1">
      <c r="A315" s="102"/>
      <c r="B315" s="102"/>
      <c r="C315" s="103"/>
      <c r="M315" s="16"/>
    </row>
    <row r="316" spans="1:13" s="15" customFormat="1" ht="25.5" hidden="1" customHeight="1">
      <c r="A316" s="102"/>
      <c r="B316" s="102"/>
      <c r="C316" s="103"/>
      <c r="M316" s="16"/>
    </row>
    <row r="317" spans="1:13" s="15" customFormat="1" ht="25.5" hidden="1" customHeight="1">
      <c r="A317" s="102"/>
      <c r="B317" s="102"/>
      <c r="C317" s="103"/>
      <c r="M317" s="16"/>
    </row>
    <row r="318" spans="1:13" s="15" customFormat="1" ht="25.5" hidden="1" customHeight="1">
      <c r="A318" s="102"/>
      <c r="B318" s="102"/>
      <c r="C318" s="103"/>
      <c r="M318" s="16"/>
    </row>
    <row r="319" spans="1:13" s="15" customFormat="1" ht="25.5" hidden="1" customHeight="1">
      <c r="A319" s="102"/>
      <c r="B319" s="102"/>
      <c r="C319" s="103"/>
      <c r="M319" s="16"/>
    </row>
    <row r="320" spans="1:13" s="15" customFormat="1" ht="25.5" hidden="1" customHeight="1">
      <c r="A320" s="102"/>
      <c r="B320" s="102"/>
      <c r="C320" s="103"/>
      <c r="M320" s="16"/>
    </row>
    <row r="321" spans="1:13" s="15" customFormat="1" ht="25.5" hidden="1" customHeight="1">
      <c r="A321" s="102"/>
      <c r="B321" s="102"/>
      <c r="C321" s="4"/>
      <c r="M321" s="16"/>
    </row>
    <row r="322" spans="1:13" s="15" customFormat="1" ht="25.5" hidden="1" customHeight="1">
      <c r="A322" s="102"/>
      <c r="B322" s="102"/>
      <c r="C322" s="4"/>
      <c r="M322" s="16"/>
    </row>
    <row r="323" spans="1:13" s="15" customFormat="1" ht="25.5" hidden="1" customHeight="1">
      <c r="A323" s="102"/>
      <c r="B323" s="102"/>
      <c r="C323" s="103"/>
      <c r="M323" s="16"/>
    </row>
    <row r="324" spans="1:13" s="15" customFormat="1" ht="25.5" hidden="1" customHeight="1">
      <c r="A324" s="102"/>
      <c r="B324" s="102"/>
      <c r="C324" s="103"/>
      <c r="M324" s="16"/>
    </row>
    <row r="325" spans="1:13" s="15" customFormat="1" ht="25.5" hidden="1" customHeight="1">
      <c r="A325" s="102"/>
      <c r="B325" s="102"/>
      <c r="C325" s="103"/>
      <c r="M325" s="16"/>
    </row>
    <row r="326" spans="1:13" s="15" customFormat="1" ht="25.5" hidden="1" customHeight="1">
      <c r="A326" s="102"/>
      <c r="B326" s="102"/>
      <c r="C326" s="103"/>
      <c r="M326" s="16"/>
    </row>
    <row r="327" spans="1:13" s="15" customFormat="1" ht="25.5" hidden="1" customHeight="1">
      <c r="A327" s="102"/>
      <c r="B327" s="102"/>
      <c r="C327" s="103"/>
      <c r="M327" s="16"/>
    </row>
    <row r="328" spans="1:13" s="15" customFormat="1" ht="25.5" hidden="1" customHeight="1">
      <c r="A328" s="102"/>
      <c r="B328" s="102"/>
      <c r="C328" s="103"/>
      <c r="M328" s="16"/>
    </row>
    <row r="329" spans="1:13" s="15" customFormat="1" ht="25.5" hidden="1" customHeight="1">
      <c r="A329" s="102"/>
      <c r="B329" s="102"/>
      <c r="C329" s="103"/>
      <c r="M329" s="16"/>
    </row>
    <row r="330" spans="1:13" s="15" customFormat="1" ht="25.5" hidden="1" customHeight="1">
      <c r="A330" s="102"/>
      <c r="B330" s="102"/>
      <c r="C330" s="103"/>
      <c r="M330" s="16"/>
    </row>
    <row r="331" spans="1:13" s="15" customFormat="1" ht="25.5" hidden="1" customHeight="1">
      <c r="A331" s="102"/>
      <c r="B331" s="102"/>
      <c r="C331" s="4"/>
      <c r="M331" s="16"/>
    </row>
    <row r="332" spans="1:13" s="15" customFormat="1" ht="25.5" hidden="1" customHeight="1">
      <c r="A332" s="102"/>
      <c r="B332" s="102"/>
      <c r="C332" s="103"/>
      <c r="M332" s="16"/>
    </row>
    <row r="333" spans="1:13" s="15" customFormat="1" ht="25.5" hidden="1" customHeight="1">
      <c r="A333" s="102"/>
      <c r="B333" s="102"/>
      <c r="C333" s="103"/>
      <c r="M333" s="16"/>
    </row>
    <row r="334" spans="1:13" s="15" customFormat="1" ht="25.5" hidden="1" customHeight="1">
      <c r="A334" s="102"/>
      <c r="B334" s="102"/>
      <c r="C334" s="103"/>
      <c r="M334" s="16"/>
    </row>
    <row r="335" spans="1:13" s="15" customFormat="1" ht="25.5" hidden="1" customHeight="1">
      <c r="A335" s="102"/>
      <c r="B335" s="102"/>
      <c r="C335" s="103"/>
      <c r="M335" s="16"/>
    </row>
    <row r="336" spans="1:13" s="15" customFormat="1" ht="25.5" hidden="1" customHeight="1">
      <c r="A336" s="102"/>
      <c r="B336" s="102"/>
      <c r="C336" s="103"/>
      <c r="M336" s="16"/>
    </row>
    <row r="337" spans="1:13" s="15" customFormat="1" ht="25.5" hidden="1" customHeight="1">
      <c r="A337" s="102"/>
      <c r="B337" s="102"/>
      <c r="C337" s="103"/>
      <c r="M337" s="16"/>
    </row>
    <row r="338" spans="1:13" s="15" customFormat="1" ht="25.5" hidden="1" customHeight="1">
      <c r="A338" s="102"/>
      <c r="B338" s="102"/>
      <c r="C338" s="103"/>
      <c r="M338" s="16"/>
    </row>
    <row r="339" spans="1:13" s="15" customFormat="1" ht="25.5" hidden="1" customHeight="1">
      <c r="A339" s="102"/>
      <c r="B339" s="102"/>
      <c r="C339" s="103"/>
      <c r="M339" s="16"/>
    </row>
    <row r="340" spans="1:13" s="15" customFormat="1" ht="25.5" hidden="1" customHeight="1">
      <c r="A340" s="102"/>
      <c r="B340" s="102"/>
      <c r="C340" s="4"/>
      <c r="M340" s="16"/>
    </row>
    <row r="341" spans="1:13" s="15" customFormat="1" ht="25.5" hidden="1" customHeight="1">
      <c r="A341" s="102"/>
      <c r="B341" s="102"/>
      <c r="C341" s="103"/>
      <c r="M341" s="16"/>
    </row>
    <row r="342" spans="1:13" s="15" customFormat="1" ht="25.5" hidden="1" customHeight="1">
      <c r="A342" s="102"/>
      <c r="B342" s="102"/>
      <c r="C342" s="103"/>
      <c r="M342" s="16"/>
    </row>
    <row r="343" spans="1:13" s="15" customFormat="1" ht="25.5" hidden="1" customHeight="1">
      <c r="A343" s="102"/>
      <c r="B343" s="102"/>
      <c r="C343" s="4"/>
      <c r="M343" s="16"/>
    </row>
    <row r="344" spans="1:13" s="15" customFormat="1" ht="25.5" hidden="1" customHeight="1">
      <c r="A344" s="102"/>
      <c r="B344" s="102"/>
      <c r="C344" s="4"/>
      <c r="M344" s="16"/>
    </row>
    <row r="345" spans="1:13" s="15" customFormat="1" ht="25.5" hidden="1" customHeight="1">
      <c r="A345" s="102"/>
      <c r="B345" s="102"/>
      <c r="C345" s="103"/>
      <c r="M345" s="16"/>
    </row>
    <row r="346" spans="1:13" s="15" customFormat="1" ht="25.5" hidden="1" customHeight="1">
      <c r="A346" s="102"/>
      <c r="B346" s="102"/>
      <c r="C346" s="103"/>
      <c r="M346" s="16"/>
    </row>
    <row r="347" spans="1:13" s="15" customFormat="1" ht="25.5" hidden="1" customHeight="1">
      <c r="A347" s="102"/>
      <c r="B347" s="102"/>
      <c r="C347" s="103"/>
      <c r="M347" s="16"/>
    </row>
    <row r="348" spans="1:13" s="15" customFormat="1" ht="25.5" hidden="1" customHeight="1">
      <c r="A348" s="102"/>
      <c r="B348" s="102"/>
      <c r="C348" s="103"/>
      <c r="M348" s="16"/>
    </row>
    <row r="349" spans="1:13" s="15" customFormat="1" ht="25.5" hidden="1" customHeight="1">
      <c r="A349" s="102"/>
      <c r="B349" s="102"/>
      <c r="C349" s="103"/>
      <c r="M349" s="16"/>
    </row>
    <row r="350" spans="1:13" s="15" customFormat="1" ht="25.5" hidden="1" customHeight="1">
      <c r="A350" s="102"/>
      <c r="B350" s="102"/>
      <c r="C350" s="103"/>
      <c r="M350" s="16"/>
    </row>
    <row r="351" spans="1:13" s="15" customFormat="1" ht="25.5" hidden="1" customHeight="1">
      <c r="A351" s="102"/>
      <c r="B351" s="102"/>
      <c r="C351" s="103"/>
      <c r="M351" s="16"/>
    </row>
    <row r="352" spans="1:13" s="15" customFormat="1" ht="25.5" hidden="1" customHeight="1">
      <c r="A352" s="102"/>
      <c r="B352" s="102"/>
      <c r="C352" s="103"/>
      <c r="M352" s="16"/>
    </row>
    <row r="353" spans="1:13" s="15" customFormat="1" ht="25.5" hidden="1" customHeight="1">
      <c r="A353" s="102"/>
      <c r="B353" s="102"/>
      <c r="C353" s="103"/>
      <c r="M353" s="16"/>
    </row>
    <row r="354" spans="1:13" s="15" customFormat="1" ht="25.5" hidden="1" customHeight="1">
      <c r="A354" s="102"/>
      <c r="B354" s="102"/>
      <c r="C354" s="103"/>
      <c r="M354" s="16"/>
    </row>
    <row r="355" spans="1:13" s="15" customFormat="1" ht="25.5" hidden="1" customHeight="1">
      <c r="A355" s="102"/>
      <c r="B355" s="102"/>
      <c r="C355" s="103"/>
      <c r="M355" s="16"/>
    </row>
    <row r="356" spans="1:13" s="15" customFormat="1" ht="25.5" hidden="1" customHeight="1">
      <c r="A356" s="102"/>
      <c r="B356" s="102"/>
      <c r="C356" s="103"/>
      <c r="M356" s="16"/>
    </row>
    <row r="357" spans="1:13" s="15" customFormat="1" ht="25.5" hidden="1" customHeight="1">
      <c r="A357" s="102"/>
      <c r="B357" s="102"/>
      <c r="C357" s="4"/>
      <c r="M357" s="16"/>
    </row>
    <row r="358" spans="1:13" s="15" customFormat="1" ht="25.5" hidden="1" customHeight="1">
      <c r="A358" s="102"/>
      <c r="B358" s="102"/>
      <c r="C358" s="103"/>
      <c r="M358" s="16"/>
    </row>
    <row r="359" spans="1:13" s="15" customFormat="1" ht="25.5" hidden="1" customHeight="1">
      <c r="A359" s="102"/>
      <c r="B359" s="102"/>
      <c r="C359" s="103"/>
      <c r="M359" s="16"/>
    </row>
    <row r="360" spans="1:13" s="15" customFormat="1" ht="25.5" hidden="1" customHeight="1">
      <c r="A360" s="102"/>
      <c r="B360" s="102"/>
      <c r="C360" s="103"/>
      <c r="M360" s="16"/>
    </row>
    <row r="361" spans="1:13" s="15" customFormat="1" ht="25.5" hidden="1" customHeight="1">
      <c r="A361" s="102"/>
      <c r="B361" s="102"/>
      <c r="C361" s="103"/>
      <c r="M361" s="16"/>
    </row>
    <row r="362" spans="1:13" s="15" customFormat="1" ht="25.5" hidden="1" customHeight="1">
      <c r="A362" s="102"/>
      <c r="B362" s="102"/>
      <c r="C362" s="103"/>
      <c r="M362" s="16"/>
    </row>
    <row r="363" spans="1:13" s="15" customFormat="1" ht="25.5" hidden="1" customHeight="1">
      <c r="A363" s="102"/>
      <c r="B363" s="102"/>
      <c r="C363" s="103"/>
      <c r="M363" s="16"/>
    </row>
    <row r="364" spans="1:13" s="15" customFormat="1" ht="25.5" hidden="1" customHeight="1">
      <c r="A364" s="102"/>
      <c r="B364" s="102"/>
      <c r="C364" s="4"/>
      <c r="M364" s="16"/>
    </row>
    <row r="365" spans="1:13" s="15" customFormat="1" ht="25.5" hidden="1" customHeight="1">
      <c r="A365" s="102"/>
      <c r="B365" s="102"/>
      <c r="C365" s="103"/>
      <c r="M365" s="16"/>
    </row>
    <row r="366" spans="1:13" s="15" customFormat="1" ht="25.5" hidden="1" customHeight="1">
      <c r="A366" s="102"/>
      <c r="B366" s="102"/>
      <c r="C366" s="103"/>
      <c r="M366" s="16"/>
    </row>
    <row r="367" spans="1:13" s="15" customFormat="1" ht="25.5" hidden="1" customHeight="1">
      <c r="A367" s="102"/>
      <c r="B367" s="102"/>
      <c r="C367" s="103"/>
      <c r="M367" s="16"/>
    </row>
    <row r="368" spans="1:13" s="15" customFormat="1" ht="25.5" hidden="1" customHeight="1">
      <c r="A368" s="102"/>
      <c r="B368" s="102"/>
      <c r="C368" s="103"/>
      <c r="M368" s="16"/>
    </row>
    <row r="369" spans="1:13" s="15" customFormat="1" ht="25.5" hidden="1" customHeight="1">
      <c r="A369" s="102"/>
      <c r="B369" s="102"/>
      <c r="C369" s="103"/>
      <c r="M369" s="16"/>
    </row>
    <row r="370" spans="1:13" s="15" customFormat="1" ht="25.5" hidden="1" customHeight="1">
      <c r="A370" s="102"/>
      <c r="B370" s="102"/>
      <c r="C370" s="103"/>
      <c r="M370" s="16"/>
    </row>
    <row r="371" spans="1:13" s="15" customFormat="1" ht="25.5" hidden="1" customHeight="1">
      <c r="A371" s="102"/>
      <c r="B371" s="102"/>
      <c r="C371" s="103"/>
      <c r="M371" s="16"/>
    </row>
    <row r="372" spans="1:13" s="15" customFormat="1" ht="25.5" hidden="1" customHeight="1">
      <c r="A372" s="102"/>
      <c r="B372" s="102"/>
      <c r="C372" s="103"/>
      <c r="M372" s="16"/>
    </row>
    <row r="373" spans="1:13" s="15" customFormat="1" ht="25.5" hidden="1" customHeight="1">
      <c r="A373" s="102"/>
      <c r="B373" s="102"/>
      <c r="C373" s="103"/>
      <c r="M373" s="16"/>
    </row>
    <row r="374" spans="1:13" s="15" customFormat="1" ht="25.5" hidden="1" customHeight="1">
      <c r="A374" s="102"/>
      <c r="B374" s="102"/>
      <c r="C374" s="4"/>
      <c r="M374" s="16"/>
    </row>
    <row r="375" spans="1:13" s="15" customFormat="1" ht="25.5" hidden="1" customHeight="1">
      <c r="A375" s="102"/>
      <c r="B375" s="102"/>
      <c r="C375" s="103"/>
      <c r="M375" s="16"/>
    </row>
    <row r="376" spans="1:13" s="15" customFormat="1" ht="25.5" hidden="1" customHeight="1">
      <c r="A376" s="102"/>
      <c r="B376" s="102"/>
      <c r="C376" s="103"/>
      <c r="M376" s="16"/>
    </row>
    <row r="377" spans="1:13" s="15" customFormat="1" ht="25.5" hidden="1" customHeight="1">
      <c r="A377" s="102"/>
      <c r="B377" s="102"/>
      <c r="C377" s="103"/>
      <c r="M377" s="16"/>
    </row>
    <row r="378" spans="1:13" s="15" customFormat="1" ht="25.5" hidden="1" customHeight="1">
      <c r="A378" s="102"/>
      <c r="B378" s="102"/>
      <c r="C378" s="103"/>
      <c r="M378" s="16"/>
    </row>
    <row r="379" spans="1:13" s="15" customFormat="1" ht="25.5" hidden="1" customHeight="1">
      <c r="A379" s="102"/>
      <c r="B379" s="102"/>
      <c r="C379" s="103"/>
      <c r="M379" s="16"/>
    </row>
    <row r="380" spans="1:13" s="15" customFormat="1" ht="25.5" hidden="1" customHeight="1">
      <c r="A380" s="102"/>
      <c r="B380" s="102"/>
      <c r="C380" s="103"/>
      <c r="M380" s="16"/>
    </row>
    <row r="381" spans="1:13" s="15" customFormat="1" ht="25.5" hidden="1" customHeight="1">
      <c r="A381" s="102"/>
      <c r="B381" s="102"/>
      <c r="C381" s="103"/>
      <c r="M381" s="16"/>
    </row>
    <row r="382" spans="1:13" s="15" customFormat="1" ht="25.5" hidden="1" customHeight="1">
      <c r="A382" s="102"/>
      <c r="B382" s="102"/>
      <c r="C382" s="103"/>
      <c r="M382" s="16"/>
    </row>
    <row r="383" spans="1:13" s="15" customFormat="1" ht="25.5" hidden="1" customHeight="1">
      <c r="A383" s="102"/>
      <c r="B383" s="102"/>
      <c r="C383" s="103"/>
      <c r="M383" s="16"/>
    </row>
    <row r="384" spans="1:13" s="15" customFormat="1" ht="25.5" hidden="1" customHeight="1">
      <c r="A384" s="102"/>
      <c r="B384" s="102"/>
      <c r="C384" s="4"/>
      <c r="M384" s="16"/>
    </row>
    <row r="385" spans="1:13" s="15" customFormat="1" ht="25.5" hidden="1" customHeight="1">
      <c r="A385" s="102"/>
      <c r="B385" s="102"/>
      <c r="C385" s="103"/>
      <c r="M385" s="16"/>
    </row>
    <row r="386" spans="1:13" s="15" customFormat="1" ht="25.5" hidden="1" customHeight="1">
      <c r="A386" s="102"/>
      <c r="B386" s="102"/>
      <c r="C386" s="103"/>
      <c r="M386" s="16"/>
    </row>
    <row r="387" spans="1:13" s="15" customFormat="1" ht="25.5" hidden="1" customHeight="1">
      <c r="A387" s="102"/>
      <c r="B387" s="102"/>
      <c r="C387" s="4"/>
      <c r="M387" s="16"/>
    </row>
    <row r="388" spans="1:13" s="15" customFormat="1" ht="25.5" hidden="1" customHeight="1">
      <c r="A388" s="102"/>
      <c r="B388" s="102"/>
      <c r="C388" s="103"/>
      <c r="M388" s="16"/>
    </row>
    <row r="389" spans="1:13" s="15" customFormat="1" ht="25.5" hidden="1" customHeight="1">
      <c r="A389" s="102"/>
      <c r="B389" s="102"/>
      <c r="C389" s="103"/>
      <c r="M389" s="16"/>
    </row>
    <row r="390" spans="1:13" s="15" customFormat="1" ht="25.5" hidden="1" customHeight="1">
      <c r="A390" s="102"/>
      <c r="B390" s="102"/>
      <c r="C390" s="103"/>
      <c r="M390" s="16"/>
    </row>
    <row r="391" spans="1:13" s="15" customFormat="1" ht="25.5" hidden="1" customHeight="1">
      <c r="A391" s="102"/>
      <c r="B391" s="102"/>
      <c r="C391" s="4"/>
      <c r="M391" s="16"/>
    </row>
    <row r="392" spans="1:13" s="15" customFormat="1" ht="25.5" hidden="1" customHeight="1">
      <c r="A392" s="102"/>
      <c r="B392" s="102"/>
      <c r="C392" s="4"/>
      <c r="M392" s="16"/>
    </row>
    <row r="393" spans="1:13" s="15" customFormat="1" ht="25.5" hidden="1" customHeight="1">
      <c r="A393" s="102"/>
      <c r="B393" s="102"/>
      <c r="C393" s="103"/>
      <c r="M393" s="16"/>
    </row>
    <row r="394" spans="1:13" s="15" customFormat="1" ht="25.5" hidden="1" customHeight="1">
      <c r="A394" s="102"/>
      <c r="B394" s="102"/>
      <c r="C394" s="103"/>
      <c r="M394" s="16"/>
    </row>
    <row r="395" spans="1:13" s="15" customFormat="1" ht="25.5" hidden="1" customHeight="1">
      <c r="A395" s="102"/>
      <c r="B395" s="102"/>
      <c r="C395" s="103"/>
      <c r="M395" s="16"/>
    </row>
    <row r="396" spans="1:13" s="15" customFormat="1" ht="25.5" hidden="1" customHeight="1">
      <c r="A396" s="102"/>
      <c r="B396" s="102"/>
      <c r="C396" s="103"/>
      <c r="M396" s="16"/>
    </row>
    <row r="397" spans="1:13" s="15" customFormat="1" ht="25.5" hidden="1" customHeight="1">
      <c r="A397" s="102"/>
      <c r="B397" s="102"/>
      <c r="C397" s="103"/>
      <c r="M397" s="16"/>
    </row>
    <row r="398" spans="1:13" s="15" customFormat="1" ht="25.5" hidden="1" customHeight="1">
      <c r="A398" s="102"/>
      <c r="B398" s="102"/>
      <c r="C398" s="103"/>
      <c r="M398" s="16"/>
    </row>
    <row r="399" spans="1:13" s="15" customFormat="1" ht="25.5" hidden="1" customHeight="1">
      <c r="A399" s="102"/>
      <c r="B399" s="102"/>
      <c r="C399" s="4"/>
      <c r="M399" s="16"/>
    </row>
    <row r="400" spans="1:13" s="15" customFormat="1" ht="25.5" hidden="1" customHeight="1">
      <c r="A400" s="102"/>
      <c r="B400" s="102"/>
      <c r="C400" s="103"/>
      <c r="M400" s="16"/>
    </row>
    <row r="401" spans="1:13" s="15" customFormat="1" ht="25.5" hidden="1" customHeight="1">
      <c r="A401" s="102"/>
      <c r="B401" s="102"/>
      <c r="C401" s="103"/>
      <c r="M401" s="16"/>
    </row>
    <row r="402" spans="1:13" s="15" customFormat="1" ht="25.5" hidden="1" customHeight="1">
      <c r="A402" s="102"/>
      <c r="B402" s="102"/>
      <c r="C402" s="103"/>
      <c r="M402" s="16"/>
    </row>
    <row r="403" spans="1:13" s="15" customFormat="1" ht="25.5" hidden="1" customHeight="1">
      <c r="A403" s="102"/>
      <c r="B403" s="102"/>
      <c r="C403" s="103"/>
      <c r="M403" s="16"/>
    </row>
    <row r="404" spans="1:13" s="15" customFormat="1" ht="25.5" hidden="1" customHeight="1">
      <c r="A404" s="102"/>
      <c r="B404" s="102"/>
      <c r="C404" s="103"/>
      <c r="M404" s="16"/>
    </row>
    <row r="405" spans="1:13" s="15" customFormat="1" ht="25.5" hidden="1" customHeight="1">
      <c r="A405" s="102"/>
      <c r="B405" s="102"/>
      <c r="C405" s="4"/>
      <c r="M405" s="16"/>
    </row>
    <row r="406" spans="1:13" s="15" customFormat="1" ht="25.5" hidden="1" customHeight="1">
      <c r="A406" s="102"/>
      <c r="B406" s="102"/>
      <c r="C406" s="103"/>
      <c r="M406" s="16"/>
    </row>
    <row r="407" spans="1:13" s="15" customFormat="1" ht="25.5" hidden="1" customHeight="1">
      <c r="A407" s="102"/>
      <c r="B407" s="102"/>
      <c r="C407" s="103"/>
      <c r="M407" s="16"/>
    </row>
    <row r="408" spans="1:13" s="15" customFormat="1" ht="25.5" hidden="1" customHeight="1">
      <c r="A408" s="102"/>
      <c r="B408" s="102"/>
      <c r="C408" s="103"/>
      <c r="M408" s="16"/>
    </row>
    <row r="409" spans="1:13" s="15" customFormat="1" ht="25.5" hidden="1" customHeight="1">
      <c r="A409" s="102"/>
      <c r="B409" s="102"/>
      <c r="C409" s="4"/>
      <c r="M409" s="16"/>
    </row>
    <row r="410" spans="1:13" s="15" customFormat="1" ht="25.5" hidden="1" customHeight="1">
      <c r="A410" s="102"/>
      <c r="B410" s="102"/>
      <c r="C410" s="4"/>
      <c r="M410" s="16"/>
    </row>
    <row r="411" spans="1:13" s="15" customFormat="1" ht="25.5" hidden="1" customHeight="1">
      <c r="A411" s="102"/>
      <c r="B411" s="102"/>
      <c r="C411" s="103"/>
      <c r="M411" s="16"/>
    </row>
    <row r="412" spans="1:13" s="15" customFormat="1" ht="25.5" hidden="1" customHeight="1">
      <c r="A412" s="102"/>
      <c r="B412" s="102"/>
      <c r="C412" s="103"/>
      <c r="M412" s="16"/>
    </row>
    <row r="413" spans="1:13" s="15" customFormat="1" ht="25.5" hidden="1" customHeight="1">
      <c r="A413" s="102"/>
      <c r="B413" s="102"/>
      <c r="C413" s="103"/>
      <c r="M413" s="16"/>
    </row>
    <row r="414" spans="1:13" s="15" customFormat="1" ht="25.5" hidden="1" customHeight="1">
      <c r="A414" s="102"/>
      <c r="B414" s="102"/>
      <c r="C414" s="103"/>
      <c r="M414" s="16"/>
    </row>
    <row r="415" spans="1:13" s="15" customFormat="1" ht="25.5" hidden="1" customHeight="1">
      <c r="A415" s="102"/>
      <c r="B415" s="102"/>
      <c r="C415" s="103"/>
      <c r="M415" s="16"/>
    </row>
    <row r="416" spans="1:13" s="15" customFormat="1" ht="25.5" hidden="1" customHeight="1">
      <c r="A416" s="102"/>
      <c r="B416" s="102"/>
      <c r="C416" s="103"/>
      <c r="M416" s="16"/>
    </row>
    <row r="417" spans="1:13" s="15" customFormat="1" ht="25.5" hidden="1" customHeight="1">
      <c r="A417" s="102"/>
      <c r="B417" s="102"/>
      <c r="C417" s="103"/>
      <c r="M417" s="16"/>
    </row>
    <row r="418" spans="1:13" s="15" customFormat="1" ht="25.5" hidden="1" customHeight="1">
      <c r="A418" s="102"/>
      <c r="B418" s="102"/>
      <c r="C418" s="103"/>
      <c r="M418" s="16"/>
    </row>
    <row r="419" spans="1:13" s="15" customFormat="1" ht="25.5" hidden="1" customHeight="1">
      <c r="A419" s="102"/>
      <c r="B419" s="102"/>
      <c r="C419" s="4"/>
      <c r="M419" s="16"/>
    </row>
    <row r="420" spans="1:13" s="15" customFormat="1" ht="25.5" hidden="1" customHeight="1">
      <c r="A420" s="102"/>
      <c r="B420" s="102"/>
      <c r="C420" s="103"/>
      <c r="M420" s="16"/>
    </row>
    <row r="421" spans="1:13" s="15" customFormat="1" ht="25.5" hidden="1" customHeight="1">
      <c r="A421" s="102"/>
      <c r="B421" s="102"/>
      <c r="C421" s="103"/>
      <c r="M421" s="16"/>
    </row>
    <row r="422" spans="1:13" s="15" customFormat="1" ht="25.5" hidden="1" customHeight="1">
      <c r="A422" s="102"/>
      <c r="B422" s="102"/>
      <c r="C422" s="103"/>
      <c r="M422" s="16"/>
    </row>
    <row r="423" spans="1:13" s="15" customFormat="1" ht="25.5" hidden="1" customHeight="1">
      <c r="A423" s="102"/>
      <c r="B423" s="102"/>
      <c r="C423" s="103"/>
      <c r="M423" s="16"/>
    </row>
    <row r="424" spans="1:13" s="15" customFormat="1" ht="25.5" hidden="1" customHeight="1">
      <c r="A424" s="102"/>
      <c r="B424" s="102"/>
      <c r="C424" s="103"/>
      <c r="M424" s="16"/>
    </row>
    <row r="425" spans="1:13" s="15" customFormat="1" ht="25.5" hidden="1" customHeight="1">
      <c r="A425" s="102"/>
      <c r="B425" s="102"/>
      <c r="C425" s="103"/>
      <c r="M425" s="16"/>
    </row>
    <row r="426" spans="1:13" s="15" customFormat="1" ht="25.5" hidden="1" customHeight="1">
      <c r="A426" s="102"/>
      <c r="B426" s="102"/>
      <c r="C426" s="103"/>
      <c r="M426" s="16"/>
    </row>
    <row r="427" spans="1:13" s="15" customFormat="1" ht="25.5" hidden="1" customHeight="1">
      <c r="A427" s="102"/>
      <c r="B427" s="102"/>
      <c r="C427" s="103"/>
      <c r="M427" s="16"/>
    </row>
    <row r="428" spans="1:13" s="15" customFormat="1" ht="25.5" hidden="1" customHeight="1">
      <c r="A428" s="102"/>
      <c r="B428" s="102"/>
      <c r="C428" s="4"/>
      <c r="M428" s="16"/>
    </row>
    <row r="429" spans="1:13" s="15" customFormat="1" ht="25.5" hidden="1" customHeight="1">
      <c r="A429" s="102"/>
      <c r="B429" s="102"/>
      <c r="C429" s="103"/>
      <c r="M429" s="16"/>
    </row>
    <row r="430" spans="1:13" s="15" customFormat="1" ht="25.5" hidden="1" customHeight="1">
      <c r="A430" s="102"/>
      <c r="B430" s="102"/>
      <c r="C430" s="103"/>
      <c r="M430" s="16"/>
    </row>
    <row r="431" spans="1:13" s="15" customFormat="1" ht="25.5" hidden="1" customHeight="1">
      <c r="A431" s="102"/>
      <c r="B431" s="102"/>
      <c r="C431" s="4"/>
      <c r="M431" s="16"/>
    </row>
    <row r="432" spans="1:13" s="15" customFormat="1" ht="25.5" hidden="1" customHeight="1">
      <c r="A432" s="102"/>
      <c r="B432" s="102"/>
      <c r="C432" s="103"/>
      <c r="M432" s="16"/>
    </row>
    <row r="433" spans="1:13" s="15" customFormat="1" ht="25.5" hidden="1" customHeight="1">
      <c r="A433" s="102"/>
      <c r="B433" s="102"/>
      <c r="C433" s="103"/>
      <c r="M433" s="16"/>
    </row>
    <row r="434" spans="1:13" s="15" customFormat="1" ht="25.5" hidden="1" customHeight="1">
      <c r="A434" s="102"/>
      <c r="B434" s="102"/>
      <c r="C434" s="4"/>
      <c r="M434" s="16"/>
    </row>
    <row r="435" spans="1:13" s="15" customFormat="1" ht="25.5" hidden="1" customHeight="1">
      <c r="A435" s="102"/>
      <c r="B435" s="102"/>
      <c r="C435" s="103"/>
      <c r="M435" s="16"/>
    </row>
    <row r="436" spans="1:13" s="15" customFormat="1" ht="25.5" hidden="1" customHeight="1">
      <c r="A436" s="102"/>
      <c r="B436" s="102"/>
      <c r="C436" s="103"/>
      <c r="M436" s="16"/>
    </row>
    <row r="437" spans="1:13" s="15" customFormat="1" ht="25.5" hidden="1" customHeight="1">
      <c r="A437" s="102"/>
      <c r="B437" s="102"/>
      <c r="C437" s="4"/>
      <c r="M437" s="16"/>
    </row>
    <row r="438" spans="1:13" s="15" customFormat="1" ht="25.5" hidden="1" customHeight="1">
      <c r="A438" s="102"/>
      <c r="B438" s="102"/>
      <c r="C438" s="103"/>
      <c r="M438" s="16"/>
    </row>
    <row r="439" spans="1:13" s="15" customFormat="1" ht="25.5" hidden="1" customHeight="1">
      <c r="A439" s="102"/>
      <c r="B439" s="102"/>
      <c r="C439" s="103"/>
      <c r="M439" s="16"/>
    </row>
    <row r="440" spans="1:13" s="15" customFormat="1" ht="25.5" hidden="1" customHeight="1">
      <c r="A440" s="102"/>
      <c r="B440" s="102"/>
      <c r="C440" s="4"/>
      <c r="M440" s="16"/>
    </row>
    <row r="441" spans="1:13" s="15" customFormat="1" ht="25.5" hidden="1" customHeight="1">
      <c r="A441" s="102"/>
      <c r="B441" s="102"/>
      <c r="C441" s="103"/>
      <c r="M441" s="16"/>
    </row>
    <row r="442" spans="1:13" hidden="1"/>
    <row r="443" spans="1:13" hidden="1"/>
    <row r="444" spans="1:13" hidden="1"/>
    <row r="445" spans="1:13" hidden="1"/>
    <row r="446" spans="1:13" hidden="1"/>
    <row r="447" spans="1:13" hidden="1"/>
    <row r="448" spans="1:13" hidden="1"/>
    <row r="449" hidden="1"/>
    <row r="450" hidden="1"/>
    <row r="451" hidden="1"/>
    <row r="452" hidden="1"/>
    <row r="453" hidden="1"/>
  </sheetData>
  <mergeCells count="5">
    <mergeCell ref="A1:A2"/>
    <mergeCell ref="B1:B2"/>
    <mergeCell ref="C1:C2"/>
    <mergeCell ref="D1:L1"/>
    <mergeCell ref="M1:M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Ficha Informativa</vt:lpstr>
      <vt:lpstr>Estadisticas</vt:lpstr>
      <vt:lpstr>I-TI</vt:lpstr>
      <vt:lpstr>E-OG</vt:lpstr>
      <vt:lpstr>P</vt:lpstr>
      <vt:lpstr>E-UA</vt:lpstr>
      <vt:lpstr>E-FP</vt:lpstr>
      <vt:lpstr>F</vt:lpstr>
      <vt:lpstr>Hoja1</vt:lpstr>
      <vt:lpstr>Hoja2</vt:lpstr>
      <vt:lpstr>P!Área_de_impresión</vt:lpstr>
      <vt:lpstr>'E-FP'!Títulos_a_imprimir</vt:lpstr>
      <vt:lpstr>'E-OG'!Títulos_a_imprimir</vt:lpstr>
      <vt:lpstr>'E-UA'!Títulos_a_imprimir</vt:lpstr>
      <vt:lpstr>'F'!Títulos_a_imprimir</vt:lpstr>
      <vt:lpstr>'I-TI'!Títulos_a_imprimir</vt:lpstr>
      <vt:lpstr>P!Títulos_a_imprimir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laptop-dt</dc:creator>
  <cp:lastModifiedBy>Adrian Castillo Sanchez</cp:lastModifiedBy>
  <cp:lastPrinted>2013-03-14T16:53:20Z</cp:lastPrinted>
  <dcterms:created xsi:type="dcterms:W3CDTF">2010-07-29T18:26:06Z</dcterms:created>
  <dcterms:modified xsi:type="dcterms:W3CDTF">2016-12-05T16:24:10Z</dcterms:modified>
</cp:coreProperties>
</file>